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168\社内共有\事務\★賃金台帳★\賃金台帳2025\"/>
    </mc:Choice>
  </mc:AlternateContent>
  <xr:revisionPtr revIDLastSave="0" documentId="13_ncr:1_{6ED17001-3CB9-48E8-87E8-CA0C065B0ED5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瀧浦" sheetId="47" r:id="rId1"/>
    <sheet name="松下" sheetId="46" r:id="rId2"/>
    <sheet name="宏稀" sheetId="16" r:id="rId3"/>
    <sheet name="大先" sheetId="45" r:id="rId4"/>
    <sheet name="0" sheetId="44" r:id="rId5"/>
    <sheet name="新田" sheetId="43" r:id="rId6"/>
    <sheet name="理恵" sheetId="41" r:id="rId7"/>
    <sheet name="北村" sheetId="40" r:id="rId8"/>
    <sheet name="山中" sheetId="39" r:id="rId9"/>
    <sheet name="伊藤" sheetId="38" r:id="rId10"/>
    <sheet name="友久" sheetId="37" r:id="rId11"/>
    <sheet name="マエダ" sheetId="36" r:id="rId12"/>
    <sheet name="土屋" sheetId="35" r:id="rId13"/>
    <sheet name="油谷" sheetId="34" r:id="rId14"/>
    <sheet name="弟" sheetId="33" r:id="rId15"/>
    <sheet name="兄" sheetId="30" r:id="rId16"/>
    <sheet name="新澤" sheetId="27" r:id="rId17"/>
    <sheet name="岡本" sheetId="25" r:id="rId18"/>
    <sheet name="田中" sheetId="23" r:id="rId19"/>
    <sheet name="こうざい" sheetId="22" r:id="rId20"/>
    <sheet name="交通手書き" sheetId="3" r:id="rId21"/>
    <sheet name="原本" sheetId="2" r:id="rId22"/>
    <sheet name="香山" sheetId="10" r:id="rId23"/>
    <sheet name="畑中" sheetId="7" r:id="rId24"/>
    <sheet name="霞末" sheetId="6" r:id="rId25"/>
    <sheet name="和哉" sheetId="17" r:id="rId26"/>
    <sheet name="静香" sheetId="21" r:id="rId2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4" i="35" l="1"/>
  <c r="H54" i="35"/>
  <c r="F54" i="35"/>
  <c r="D54" i="35"/>
  <c r="Z52" i="35"/>
  <c r="Z54" i="35" s="1"/>
  <c r="X52" i="35"/>
  <c r="V52" i="35"/>
  <c r="V54" i="35" s="1"/>
  <c r="T52" i="35"/>
  <c r="T54" i="35" s="1"/>
  <c r="R52" i="35"/>
  <c r="R54" i="35" s="1"/>
  <c r="P52" i="35"/>
  <c r="P54" i="35" s="1"/>
  <c r="L52" i="35"/>
  <c r="L54" i="35" s="1"/>
  <c r="J52" i="35"/>
  <c r="J54" i="35" s="1"/>
  <c r="D51" i="6"/>
  <c r="X53" i="6"/>
  <c r="X54" i="6" s="1"/>
  <c r="X59" i="6" s="1"/>
  <c r="V53" i="6"/>
  <c r="P53" i="6"/>
  <c r="P54" i="6" s="1"/>
  <c r="P59" i="6" s="1"/>
  <c r="Z51" i="6"/>
  <c r="Z53" i="6" s="1"/>
  <c r="X51" i="6"/>
  <c r="X60" i="6" s="1"/>
  <c r="V51" i="6"/>
  <c r="T51" i="6"/>
  <c r="T53" i="6" s="1"/>
  <c r="R51" i="6"/>
  <c r="R53" i="6" s="1"/>
  <c r="P51" i="6"/>
  <c r="F21" i="10"/>
  <c r="T60" i="10"/>
  <c r="H59" i="10"/>
  <c r="F59" i="10"/>
  <c r="D59" i="10"/>
  <c r="Z58" i="10"/>
  <c r="Z59" i="10" s="1"/>
  <c r="X58" i="10"/>
  <c r="X59" i="10" s="1"/>
  <c r="V58" i="10"/>
  <c r="V59" i="10" s="1"/>
  <c r="T58" i="10"/>
  <c r="R58" i="10"/>
  <c r="P58" i="10"/>
  <c r="P60" i="10" s="1"/>
  <c r="N58" i="10"/>
  <c r="L58" i="10"/>
  <c r="J58" i="10"/>
  <c r="J59" i="10" s="1"/>
  <c r="Z54" i="10"/>
  <c r="J54" i="10"/>
  <c r="Z52" i="10"/>
  <c r="X52" i="10"/>
  <c r="X54" i="10" s="1"/>
  <c r="V52" i="10"/>
  <c r="V54" i="10" s="1"/>
  <c r="T52" i="10"/>
  <c r="T54" i="10" s="1"/>
  <c r="T61" i="10" s="1"/>
  <c r="R52" i="10"/>
  <c r="R54" i="10" s="1"/>
  <c r="P52" i="10"/>
  <c r="P54" i="10" s="1"/>
  <c r="N52" i="10"/>
  <c r="N54" i="10" s="1"/>
  <c r="L52" i="10"/>
  <c r="L54" i="10" s="1"/>
  <c r="J52" i="10"/>
  <c r="H52" i="10"/>
  <c r="H54" i="10" s="1"/>
  <c r="F52" i="10"/>
  <c r="F54" i="10" s="1"/>
  <c r="D52" i="10"/>
  <c r="D54" i="10" s="1"/>
  <c r="X22" i="22"/>
  <c r="V22" i="22"/>
  <c r="T22" i="22"/>
  <c r="T24" i="22"/>
  <c r="R22" i="22"/>
  <c r="R24" i="22"/>
  <c r="Z22" i="22"/>
  <c r="Z24" i="22" s="1"/>
  <c r="J25" i="22"/>
  <c r="J30" i="22" s="1"/>
  <c r="J31" i="22" s="1"/>
  <c r="L24" i="22"/>
  <c r="L25" i="22" s="1"/>
  <c r="L30" i="22" s="1"/>
  <c r="J24" i="22"/>
  <c r="V24" i="22"/>
  <c r="P22" i="22"/>
  <c r="P24" i="22" s="1"/>
  <c r="N22" i="22"/>
  <c r="N24" i="22" s="1"/>
  <c r="N25" i="22" s="1"/>
  <c r="N30" i="22" s="1"/>
  <c r="L22" i="22"/>
  <c r="H22" i="22"/>
  <c r="H24" i="22" s="1"/>
  <c r="D22" i="22"/>
  <c r="F22" i="22"/>
  <c r="F24" i="22" s="1"/>
  <c r="AB30" i="22"/>
  <c r="F89" i="34"/>
  <c r="Z81" i="34"/>
  <c r="Z83" i="34" s="1"/>
  <c r="Z84" i="34" s="1"/>
  <c r="Z89" i="34" s="1"/>
  <c r="X81" i="34"/>
  <c r="X83" i="34" s="1"/>
  <c r="X84" i="34" s="1"/>
  <c r="X89" i="34" s="1"/>
  <c r="X90" i="34" s="1"/>
  <c r="V81" i="34"/>
  <c r="V83" i="34" s="1"/>
  <c r="T81" i="34"/>
  <c r="T83" i="34" s="1"/>
  <c r="R81" i="34"/>
  <c r="R83" i="34" s="1"/>
  <c r="P81" i="34"/>
  <c r="P83" i="34" s="1"/>
  <c r="N81" i="34"/>
  <c r="N83" i="34" s="1"/>
  <c r="L81" i="34"/>
  <c r="L83" i="34" s="1"/>
  <c r="J81" i="34"/>
  <c r="J83" i="34" s="1"/>
  <c r="H81" i="34"/>
  <c r="H83" i="34" s="1"/>
  <c r="H84" i="34" s="1"/>
  <c r="H89" i="34" s="1"/>
  <c r="F81" i="34"/>
  <c r="F83" i="34" s="1"/>
  <c r="D81" i="34"/>
  <c r="D83" i="34" s="1"/>
  <c r="Z84" i="38"/>
  <c r="Z86" i="38" s="1"/>
  <c r="R92" i="38"/>
  <c r="R86" i="38"/>
  <c r="R93" i="38" s="1"/>
  <c r="P86" i="38"/>
  <c r="P87" i="38" s="1"/>
  <c r="P92" i="38" s="1"/>
  <c r="N86" i="38"/>
  <c r="N87" i="38" s="1"/>
  <c r="N92" i="38" s="1"/>
  <c r="L86" i="38"/>
  <c r="L87" i="38" s="1"/>
  <c r="L92" i="38" s="1"/>
  <c r="X84" i="38"/>
  <c r="X86" i="38" s="1"/>
  <c r="V84" i="38"/>
  <c r="V86" i="38" s="1"/>
  <c r="T84" i="38"/>
  <c r="T86" i="38" s="1"/>
  <c r="R84" i="38"/>
  <c r="P84" i="38"/>
  <c r="N84" i="38"/>
  <c r="L84" i="38"/>
  <c r="J84" i="38"/>
  <c r="J86" i="38" s="1"/>
  <c r="H84" i="38"/>
  <c r="H86" i="38" s="1"/>
  <c r="F84" i="38"/>
  <c r="F86" i="38" s="1"/>
  <c r="D84" i="38"/>
  <c r="D86" i="38" s="1"/>
  <c r="AB69" i="38"/>
  <c r="N59" i="40"/>
  <c r="X53" i="40"/>
  <c r="X54" i="40" s="1"/>
  <c r="X59" i="40" s="1"/>
  <c r="R53" i="40"/>
  <c r="R54" i="40" s="1"/>
  <c r="R59" i="40" s="1"/>
  <c r="Z51" i="40"/>
  <c r="Z53" i="40" s="1"/>
  <c r="X51" i="40"/>
  <c r="X60" i="40" s="1"/>
  <c r="V51" i="40"/>
  <c r="V53" i="40" s="1"/>
  <c r="T51" i="40"/>
  <c r="T53" i="40" s="1"/>
  <c r="R51" i="40"/>
  <c r="P51" i="40"/>
  <c r="P53" i="40" s="1"/>
  <c r="N51" i="40"/>
  <c r="N53" i="40" s="1"/>
  <c r="N60" i="40" s="1"/>
  <c r="X30" i="16"/>
  <c r="V30" i="16"/>
  <c r="T30" i="16"/>
  <c r="R30" i="16"/>
  <c r="P30" i="16"/>
  <c r="N30" i="16"/>
  <c r="L30" i="16"/>
  <c r="L29" i="16"/>
  <c r="J30" i="16"/>
  <c r="H30" i="16"/>
  <c r="F30" i="16"/>
  <c r="D30" i="16"/>
  <c r="R29" i="16"/>
  <c r="P29" i="16"/>
  <c r="N29" i="16"/>
  <c r="J29" i="16"/>
  <c r="H29" i="16"/>
  <c r="Z21" i="16"/>
  <c r="Z22" i="47"/>
  <c r="Z25" i="47" s="1"/>
  <c r="D119" i="39"/>
  <c r="T113" i="39"/>
  <c r="R113" i="39"/>
  <c r="P113" i="39"/>
  <c r="D113" i="39"/>
  <c r="D120" i="39" s="1"/>
  <c r="Z111" i="39"/>
  <c r="Z113" i="39" s="1"/>
  <c r="X111" i="39"/>
  <c r="V111" i="39"/>
  <c r="V113" i="39" s="1"/>
  <c r="T111" i="39"/>
  <c r="R111" i="39"/>
  <c r="P111" i="39"/>
  <c r="N111" i="39"/>
  <c r="N113" i="39" s="1"/>
  <c r="L111" i="39"/>
  <c r="L113" i="39" s="1"/>
  <c r="J111" i="39"/>
  <c r="J113" i="39" s="1"/>
  <c r="H111" i="39"/>
  <c r="H113" i="39" s="1"/>
  <c r="F111" i="39"/>
  <c r="F113" i="39" s="1"/>
  <c r="D111" i="39"/>
  <c r="Z31" i="46"/>
  <c r="Z32" i="46" s="1"/>
  <c r="Z26" i="46"/>
  <c r="Z22" i="46"/>
  <c r="Z25" i="46" s="1"/>
  <c r="Z59" i="16"/>
  <c r="Z60" i="16" s="1"/>
  <c r="X31" i="47"/>
  <c r="X22" i="47"/>
  <c r="X25" i="47" s="1"/>
  <c r="X32" i="46"/>
  <c r="X31" i="46"/>
  <c r="X22" i="46"/>
  <c r="X60" i="16"/>
  <c r="X59" i="16"/>
  <c r="X51" i="16"/>
  <c r="V59" i="16"/>
  <c r="V60" i="16" s="1"/>
  <c r="V51" i="16"/>
  <c r="V22" i="46"/>
  <c r="V25" i="46" s="1"/>
  <c r="V32" i="46" s="1"/>
  <c r="V22" i="47"/>
  <c r="V25" i="47" s="1"/>
  <c r="T51" i="16"/>
  <c r="T22" i="46"/>
  <c r="T25" i="46" s="1"/>
  <c r="T32" i="46" s="1"/>
  <c r="R26" i="47"/>
  <c r="R51" i="16"/>
  <c r="N54" i="16"/>
  <c r="D25" i="47"/>
  <c r="AB31" i="47"/>
  <c r="V31" i="47"/>
  <c r="T31" i="47"/>
  <c r="R31" i="47"/>
  <c r="N31" i="47"/>
  <c r="L31" i="47"/>
  <c r="J31" i="47"/>
  <c r="H31" i="47"/>
  <c r="F31" i="47"/>
  <c r="D31" i="47"/>
  <c r="T22" i="47"/>
  <c r="T25" i="47" s="1"/>
  <c r="R22" i="47"/>
  <c r="R25" i="47" s="1"/>
  <c r="P22" i="47"/>
  <c r="P25" i="47" s="1"/>
  <c r="N22" i="47"/>
  <c r="N25" i="47" s="1"/>
  <c r="N32" i="47" s="1"/>
  <c r="L22" i="47"/>
  <c r="L25" i="47" s="1"/>
  <c r="J22" i="47"/>
  <c r="J25" i="47" s="1"/>
  <c r="J32" i="47" s="1"/>
  <c r="H22" i="47"/>
  <c r="H25" i="47" s="1"/>
  <c r="H32" i="47" s="1"/>
  <c r="F22" i="47"/>
  <c r="F25" i="47" s="1"/>
  <c r="D22" i="47"/>
  <c r="AB31" i="46"/>
  <c r="V31" i="46"/>
  <c r="T31" i="46"/>
  <c r="R31" i="46"/>
  <c r="P31" i="46"/>
  <c r="N31" i="46"/>
  <c r="L31" i="46"/>
  <c r="J31" i="46"/>
  <c r="H31" i="46"/>
  <c r="F31" i="46"/>
  <c r="D31" i="46"/>
  <c r="N25" i="46"/>
  <c r="N32" i="46" s="1"/>
  <c r="R22" i="46"/>
  <c r="R25" i="46" s="1"/>
  <c r="P22" i="46"/>
  <c r="P25" i="46" s="1"/>
  <c r="P32" i="46" s="1"/>
  <c r="N22" i="46"/>
  <c r="L22" i="46"/>
  <c r="L25" i="46" s="1"/>
  <c r="L32" i="46" s="1"/>
  <c r="J22" i="46"/>
  <c r="J25" i="46" s="1"/>
  <c r="J32" i="46" s="1"/>
  <c r="H22" i="46"/>
  <c r="H25" i="46" s="1"/>
  <c r="H32" i="46" s="1"/>
  <c r="F22" i="46"/>
  <c r="F25" i="46" s="1"/>
  <c r="F32" i="46" s="1"/>
  <c r="D22" i="46"/>
  <c r="D25" i="46" s="1"/>
  <c r="P53" i="16"/>
  <c r="P51" i="16"/>
  <c r="Z51" i="16"/>
  <c r="N30" i="7"/>
  <c r="L30" i="7"/>
  <c r="Z30" i="7"/>
  <c r="X30" i="7"/>
  <c r="V30" i="7"/>
  <c r="T30" i="7"/>
  <c r="R30" i="7"/>
  <c r="P30" i="7"/>
  <c r="N30" i="10"/>
  <c r="P30" i="10"/>
  <c r="P29" i="10"/>
  <c r="P21" i="10"/>
  <c r="N90" i="6"/>
  <c r="X90" i="6"/>
  <c r="V90" i="6"/>
  <c r="T90" i="6"/>
  <c r="R90" i="6"/>
  <c r="R81" i="6"/>
  <c r="R30" i="10"/>
  <c r="Z30" i="10"/>
  <c r="X30" i="10"/>
  <c r="V30" i="10"/>
  <c r="T30" i="10"/>
  <c r="R21" i="10"/>
  <c r="T89" i="6"/>
  <c r="T81" i="6"/>
  <c r="T29" i="10"/>
  <c r="T21" i="10"/>
  <c r="V21" i="10"/>
  <c r="X81" i="6"/>
  <c r="Z21" i="10"/>
  <c r="Z55" i="22"/>
  <c r="Z21" i="23"/>
  <c r="V23" i="25"/>
  <c r="T23" i="25"/>
  <c r="Z21" i="25"/>
  <c r="Z23" i="25" s="1"/>
  <c r="X21" i="25"/>
  <c r="V21" i="25"/>
  <c r="T21" i="25"/>
  <c r="R21" i="25"/>
  <c r="R23" i="25" s="1"/>
  <c r="P21" i="25"/>
  <c r="P23" i="25" s="1"/>
  <c r="N21" i="25"/>
  <c r="N23" i="25" s="1"/>
  <c r="L21" i="25"/>
  <c r="L23" i="25" s="1"/>
  <c r="J21" i="25"/>
  <c r="J23" i="25" s="1"/>
  <c r="H21" i="25"/>
  <c r="H23" i="25" s="1"/>
  <c r="Z60" i="25"/>
  <c r="Z59" i="25"/>
  <c r="Z51" i="25"/>
  <c r="Z51" i="27"/>
  <c r="Z21" i="30"/>
  <c r="Z21" i="33"/>
  <c r="Z50" i="34"/>
  <c r="Z21" i="35"/>
  <c r="V21" i="35"/>
  <c r="Z29" i="36"/>
  <c r="Z30" i="36" s="1"/>
  <c r="Z21" i="36"/>
  <c r="Z52" i="38"/>
  <c r="Z21" i="39"/>
  <c r="Z23" i="39" s="1"/>
  <c r="Z81" i="39"/>
  <c r="Z51" i="39"/>
  <c r="Z53" i="39" s="1"/>
  <c r="Z21" i="40"/>
  <c r="V21" i="40"/>
  <c r="Z30" i="45"/>
  <c r="Z24" i="45"/>
  <c r="R52" i="38"/>
  <c r="P52" i="38"/>
  <c r="P50" i="34"/>
  <c r="R60" i="25"/>
  <c r="R59" i="25"/>
  <c r="P21" i="23"/>
  <c r="R55" i="22"/>
  <c r="P55" i="22"/>
  <c r="T55" i="22"/>
  <c r="V55" i="22"/>
  <c r="X55" i="22"/>
  <c r="X50" i="34"/>
  <c r="X21" i="35"/>
  <c r="X21" i="37"/>
  <c r="X23" i="37" s="1"/>
  <c r="X24" i="37" s="1"/>
  <c r="X29" i="37" s="1"/>
  <c r="V21" i="37"/>
  <c r="V23" i="37" s="1"/>
  <c r="T52" i="38"/>
  <c r="V52" i="38"/>
  <c r="X52" i="38"/>
  <c r="X54" i="38" s="1"/>
  <c r="X81" i="39"/>
  <c r="X83" i="39" s="1"/>
  <c r="X84" i="39" s="1"/>
  <c r="X89" i="39" s="1"/>
  <c r="X21" i="39"/>
  <c r="X23" i="39" s="1"/>
  <c r="X24" i="39" s="1"/>
  <c r="X29" i="39" s="1"/>
  <c r="V21" i="39"/>
  <c r="V23" i="39" s="1"/>
  <c r="T21" i="39"/>
  <c r="T23" i="39" s="1"/>
  <c r="R21" i="39"/>
  <c r="R23" i="39" s="1"/>
  <c r="P21" i="39"/>
  <c r="P23" i="39" s="1"/>
  <c r="N21" i="39"/>
  <c r="N23" i="39" s="1"/>
  <c r="L21" i="39"/>
  <c r="L23" i="39" s="1"/>
  <c r="J21" i="39"/>
  <c r="J23" i="39" s="1"/>
  <c r="H21" i="39"/>
  <c r="H23" i="39" s="1"/>
  <c r="X21" i="40"/>
  <c r="R21" i="40"/>
  <c r="R23" i="40" s="1"/>
  <c r="P21" i="40"/>
  <c r="P23" i="40" s="1"/>
  <c r="R23" i="41"/>
  <c r="R24" i="41" s="1"/>
  <c r="R29" i="41" s="1"/>
  <c r="P23" i="41"/>
  <c r="P24" i="41" s="1"/>
  <c r="P29" i="41" s="1"/>
  <c r="Z21" i="41"/>
  <c r="Z23" i="41" s="1"/>
  <c r="X21" i="41"/>
  <c r="V21" i="41"/>
  <c r="V23" i="41" s="1"/>
  <c r="T21" i="41"/>
  <c r="T23" i="41" s="1"/>
  <c r="T21" i="43"/>
  <c r="P53" i="39"/>
  <c r="P54" i="39" s="1"/>
  <c r="P59" i="39" s="1"/>
  <c r="X51" i="39"/>
  <c r="V51" i="39"/>
  <c r="V53" i="39" s="1"/>
  <c r="T51" i="39"/>
  <c r="T53" i="39" s="1"/>
  <c r="R51" i="39"/>
  <c r="R53" i="39" s="1"/>
  <c r="P51" i="39"/>
  <c r="L55" i="35" l="1"/>
  <c r="L60" i="35" s="1"/>
  <c r="L61" i="35" s="1"/>
  <c r="P55" i="35"/>
  <c r="P60" i="35" s="1"/>
  <c r="P61" i="35" s="1"/>
  <c r="R55" i="35"/>
  <c r="R60" i="35" s="1"/>
  <c r="R61" i="35" s="1"/>
  <c r="T55" i="35"/>
  <c r="T60" i="35" s="1"/>
  <c r="T61" i="35" s="1"/>
  <c r="V55" i="35"/>
  <c r="V60" i="35" s="1"/>
  <c r="V61" i="35" s="1"/>
  <c r="J55" i="35"/>
  <c r="J60" i="35" s="1"/>
  <c r="J61" i="35" s="1"/>
  <c r="Z55" i="35"/>
  <c r="Z60" i="35" s="1"/>
  <c r="Z61" i="35" s="1"/>
  <c r="N55" i="35"/>
  <c r="N60" i="35" s="1"/>
  <c r="N61" i="35" s="1"/>
  <c r="X54" i="35"/>
  <c r="X55" i="35" s="1"/>
  <c r="X60" i="35" s="1"/>
  <c r="X61" i="35" s="1"/>
  <c r="D55" i="35"/>
  <c r="D60" i="35" s="1"/>
  <c r="D61" i="35" s="1"/>
  <c r="F55" i="35"/>
  <c r="F60" i="35" s="1"/>
  <c r="F61" i="35" s="1"/>
  <c r="H55" i="35"/>
  <c r="H60" i="35" s="1"/>
  <c r="H61" i="35" s="1"/>
  <c r="R60" i="6"/>
  <c r="R54" i="6"/>
  <c r="R59" i="6" s="1"/>
  <c r="T54" i="6"/>
  <c r="T59" i="6" s="1"/>
  <c r="T60" i="6" s="1"/>
  <c r="Z54" i="6"/>
  <c r="Z59" i="6" s="1"/>
  <c r="Z60" i="6"/>
  <c r="V54" i="6"/>
  <c r="V59" i="6" s="1"/>
  <c r="V60" i="6" s="1"/>
  <c r="P60" i="6"/>
  <c r="L55" i="10"/>
  <c r="L60" i="10" s="1"/>
  <c r="L61" i="10" s="1"/>
  <c r="P61" i="10"/>
  <c r="N55" i="10"/>
  <c r="N60" i="10" s="1"/>
  <c r="N61" i="10" s="1"/>
  <c r="Z61" i="10"/>
  <c r="D61" i="10"/>
  <c r="D55" i="10"/>
  <c r="D60" i="10" s="1"/>
  <c r="F55" i="10"/>
  <c r="F60" i="10" s="1"/>
  <c r="F61" i="10" s="1"/>
  <c r="H55" i="10"/>
  <c r="H60" i="10" s="1"/>
  <c r="H61" i="10" s="1"/>
  <c r="R60" i="10"/>
  <c r="R61" i="10" s="1"/>
  <c r="V60" i="10"/>
  <c r="V61" i="10" s="1"/>
  <c r="X60" i="10"/>
  <c r="X61" i="10" s="1"/>
  <c r="Z60" i="10"/>
  <c r="J55" i="10"/>
  <c r="J60" i="10" s="1"/>
  <c r="J61" i="10" s="1"/>
  <c r="R59" i="10"/>
  <c r="H25" i="22"/>
  <c r="H30" i="22" s="1"/>
  <c r="H31" i="22"/>
  <c r="Z25" i="22"/>
  <c r="Z30" i="22" s="1"/>
  <c r="Z31" i="22" s="1"/>
  <c r="P25" i="22"/>
  <c r="P30" i="22" s="1"/>
  <c r="P31" i="22" s="1"/>
  <c r="R25" i="22"/>
  <c r="R30" i="22" s="1"/>
  <c r="R31" i="22" s="1"/>
  <c r="X24" i="22"/>
  <c r="X25" i="22" s="1"/>
  <c r="X30" i="22" s="1"/>
  <c r="X31" i="22" s="1"/>
  <c r="T25" i="22"/>
  <c r="T30" i="22" s="1"/>
  <c r="T31" i="22" s="1"/>
  <c r="L31" i="22"/>
  <c r="V25" i="22"/>
  <c r="V30" i="22" s="1"/>
  <c r="V31" i="22" s="1"/>
  <c r="N31" i="22"/>
  <c r="AB22" i="22"/>
  <c r="F25" i="22"/>
  <c r="F30" i="22" s="1"/>
  <c r="F31" i="22" s="1"/>
  <c r="D24" i="22"/>
  <c r="AB24" i="22" s="1"/>
  <c r="F90" i="34"/>
  <c r="P84" i="34"/>
  <c r="P89" i="34" s="1"/>
  <c r="P90" i="34" s="1"/>
  <c r="R84" i="34"/>
  <c r="R89" i="34" s="1"/>
  <c r="R90" i="34" s="1"/>
  <c r="D84" i="34"/>
  <c r="D89" i="34" s="1"/>
  <c r="D90" i="34" s="1"/>
  <c r="T84" i="34"/>
  <c r="T89" i="34" s="1"/>
  <c r="T90" i="34" s="1"/>
  <c r="V84" i="34"/>
  <c r="V89" i="34" s="1"/>
  <c r="V90" i="34" s="1"/>
  <c r="H90" i="34"/>
  <c r="J84" i="34"/>
  <c r="J89" i="34" s="1"/>
  <c r="J90" i="34" s="1"/>
  <c r="Z90" i="34"/>
  <c r="L84" i="34"/>
  <c r="L89" i="34" s="1"/>
  <c r="L90" i="34" s="1"/>
  <c r="N84" i="34"/>
  <c r="N89" i="34" s="1"/>
  <c r="N90" i="34" s="1"/>
  <c r="F87" i="38"/>
  <c r="F92" i="38" s="1"/>
  <c r="F93" i="38"/>
  <c r="V93" i="38"/>
  <c r="V87" i="38"/>
  <c r="V92" i="38" s="1"/>
  <c r="H87" i="38"/>
  <c r="H92" i="38" s="1"/>
  <c r="H93" i="38"/>
  <c r="X87" i="38"/>
  <c r="X92" i="38" s="1"/>
  <c r="X93" i="38" s="1"/>
  <c r="J87" i="38"/>
  <c r="J92" i="38" s="1"/>
  <c r="J93" i="38" s="1"/>
  <c r="Z87" i="38"/>
  <c r="Z92" i="38" s="1"/>
  <c r="Z93" i="38" s="1"/>
  <c r="D87" i="38"/>
  <c r="D92" i="38" s="1"/>
  <c r="D93" i="38" s="1"/>
  <c r="T87" i="38"/>
  <c r="T92" i="38" s="1"/>
  <c r="T93" i="38" s="1"/>
  <c r="L93" i="38"/>
  <c r="N93" i="38"/>
  <c r="P93" i="38"/>
  <c r="T54" i="40"/>
  <c r="T59" i="40" s="1"/>
  <c r="T60" i="40" s="1"/>
  <c r="Z60" i="40"/>
  <c r="Z54" i="40"/>
  <c r="Z59" i="40" s="1"/>
  <c r="V54" i="40"/>
  <c r="V59" i="40" s="1"/>
  <c r="V60" i="40"/>
  <c r="P54" i="40"/>
  <c r="P59" i="40" s="1"/>
  <c r="P60" i="40" s="1"/>
  <c r="R60" i="40"/>
  <c r="X32" i="47"/>
  <c r="Z26" i="47"/>
  <c r="Z31" i="47" s="1"/>
  <c r="Z32" i="47" s="1"/>
  <c r="V114" i="39"/>
  <c r="V119" i="39" s="1"/>
  <c r="V120" i="39" s="1"/>
  <c r="J114" i="39"/>
  <c r="J119" i="39" s="1"/>
  <c r="J120" i="39" s="1"/>
  <c r="Z114" i="39"/>
  <c r="Z119" i="39" s="1"/>
  <c r="Z120" i="39" s="1"/>
  <c r="H114" i="39"/>
  <c r="H119" i="39" s="1"/>
  <c r="H120" i="39" s="1"/>
  <c r="N114" i="39"/>
  <c r="N119" i="39" s="1"/>
  <c r="N120" i="39" s="1"/>
  <c r="F114" i="39"/>
  <c r="F119" i="39" s="1"/>
  <c r="F120" i="39" s="1"/>
  <c r="L114" i="39"/>
  <c r="L119" i="39" s="1"/>
  <c r="L120" i="39"/>
  <c r="P114" i="39"/>
  <c r="P119" i="39" s="1"/>
  <c r="P120" i="39" s="1"/>
  <c r="T114" i="39"/>
  <c r="T119" i="39" s="1"/>
  <c r="T120" i="39" s="1"/>
  <c r="R114" i="39"/>
  <c r="R119" i="39" s="1"/>
  <c r="R120" i="39" s="1"/>
  <c r="X113" i="39"/>
  <c r="X114" i="39" s="1"/>
  <c r="X119" i="39" s="1"/>
  <c r="X120" i="39" s="1"/>
  <c r="R32" i="46"/>
  <c r="T32" i="47"/>
  <c r="R32" i="47"/>
  <c r="P26" i="47"/>
  <c r="P31" i="47" s="1"/>
  <c r="P32" i="47" s="1"/>
  <c r="L32" i="47"/>
  <c r="V32" i="47"/>
  <c r="AB22" i="47"/>
  <c r="D32" i="47"/>
  <c r="F32" i="47"/>
  <c r="AB25" i="47"/>
  <c r="AB25" i="46"/>
  <c r="D32" i="46"/>
  <c r="AB32" i="46" s="1"/>
  <c r="AB22" i="46"/>
  <c r="X25" i="46"/>
  <c r="J30" i="25"/>
  <c r="J24" i="25"/>
  <c r="J29" i="25" s="1"/>
  <c r="V30" i="25"/>
  <c r="R24" i="25"/>
  <c r="R29" i="25" s="1"/>
  <c r="R30" i="25" s="1"/>
  <c r="Z24" i="25"/>
  <c r="Z29" i="25" s="1"/>
  <c r="Z30" i="25"/>
  <c r="L24" i="25"/>
  <c r="L29" i="25" s="1"/>
  <c r="L30" i="25"/>
  <c r="N24" i="25"/>
  <c r="N29" i="25" s="1"/>
  <c r="N30" i="25" s="1"/>
  <c r="P24" i="25"/>
  <c r="P29" i="25" s="1"/>
  <c r="P30" i="25" s="1"/>
  <c r="H24" i="25"/>
  <c r="H29" i="25" s="1"/>
  <c r="H30" i="25" s="1"/>
  <c r="X30" i="25"/>
  <c r="X23" i="25"/>
  <c r="X24" i="25" s="1"/>
  <c r="X29" i="25" s="1"/>
  <c r="T24" i="25"/>
  <c r="T29" i="25" s="1"/>
  <c r="T30" i="25" s="1"/>
  <c r="V24" i="25"/>
  <c r="V29" i="25" s="1"/>
  <c r="P24" i="39"/>
  <c r="P29" i="39" s="1"/>
  <c r="P30" i="39" s="1"/>
  <c r="Z24" i="39"/>
  <c r="Z29" i="39" s="1"/>
  <c r="Z30" i="39" s="1"/>
  <c r="Z54" i="39"/>
  <c r="Z59" i="39" s="1"/>
  <c r="Z60" i="39" s="1"/>
  <c r="V24" i="37"/>
  <c r="V29" i="37" s="1"/>
  <c r="V30" i="37"/>
  <c r="X30" i="37"/>
  <c r="X90" i="39"/>
  <c r="X30" i="39"/>
  <c r="L24" i="39"/>
  <c r="L29" i="39" s="1"/>
  <c r="L30" i="39" s="1"/>
  <c r="N24" i="39"/>
  <c r="N29" i="39" s="1"/>
  <c r="N30" i="39" s="1"/>
  <c r="R24" i="39"/>
  <c r="R29" i="39" s="1"/>
  <c r="R30" i="39" s="1"/>
  <c r="H24" i="39"/>
  <c r="H29" i="39" s="1"/>
  <c r="H30" i="39" s="1"/>
  <c r="J24" i="39"/>
  <c r="J29" i="39" s="1"/>
  <c r="J30" i="39" s="1"/>
  <c r="T24" i="39"/>
  <c r="T29" i="39" s="1"/>
  <c r="T30" i="39" s="1"/>
  <c r="V24" i="39"/>
  <c r="V29" i="39" s="1"/>
  <c r="V30" i="39" s="1"/>
  <c r="R24" i="40"/>
  <c r="R29" i="40" s="1"/>
  <c r="R30" i="40" s="1"/>
  <c r="P30" i="40"/>
  <c r="P24" i="40"/>
  <c r="P29" i="40" s="1"/>
  <c r="T24" i="41"/>
  <c r="T29" i="41" s="1"/>
  <c r="T30" i="41" s="1"/>
  <c r="V24" i="41"/>
  <c r="V29" i="41" s="1"/>
  <c r="V30" i="41" s="1"/>
  <c r="Z24" i="41"/>
  <c r="Z29" i="41" s="1"/>
  <c r="Z30" i="41" s="1"/>
  <c r="P30" i="41"/>
  <c r="R30" i="41"/>
  <c r="X23" i="41"/>
  <c r="X24" i="41" s="1"/>
  <c r="X29" i="41" s="1"/>
  <c r="X30" i="41" s="1"/>
  <c r="R54" i="39"/>
  <c r="R59" i="39" s="1"/>
  <c r="R60" i="39" s="1"/>
  <c r="T54" i="39"/>
  <c r="T59" i="39" s="1"/>
  <c r="T60" i="39" s="1"/>
  <c r="V54" i="39"/>
  <c r="V59" i="39" s="1"/>
  <c r="V60" i="39" s="1"/>
  <c r="P60" i="39"/>
  <c r="X53" i="39"/>
  <c r="X54" i="39" s="1"/>
  <c r="X59" i="39" s="1"/>
  <c r="X60" i="39" s="1"/>
  <c r="J81" i="39"/>
  <c r="J83" i="39" s="1"/>
  <c r="J84" i="39" s="1"/>
  <c r="J89" i="39" s="1"/>
  <c r="J90" i="39" s="1"/>
  <c r="V30" i="45"/>
  <c r="R29" i="45"/>
  <c r="P21" i="45"/>
  <c r="P23" i="45" s="1"/>
  <c r="V61" i="37"/>
  <c r="R60" i="37"/>
  <c r="P55" i="37"/>
  <c r="P60" i="37" s="1"/>
  <c r="T54" i="37"/>
  <c r="P54" i="37"/>
  <c r="P61" i="37" s="1"/>
  <c r="T52" i="37"/>
  <c r="R52" i="37"/>
  <c r="R54" i="37" s="1"/>
  <c r="R61" i="37" s="1"/>
  <c r="P52" i="37"/>
  <c r="T24" i="37"/>
  <c r="T21" i="37"/>
  <c r="R21" i="37"/>
  <c r="P30" i="37"/>
  <c r="N24" i="37"/>
  <c r="N29" i="37" s="1"/>
  <c r="N30" i="37" s="1"/>
  <c r="N23" i="37"/>
  <c r="H23" i="37"/>
  <c r="L21" i="37"/>
  <c r="L23" i="37" s="1"/>
  <c r="J21" i="37"/>
  <c r="J23" i="37" s="1"/>
  <c r="H21" i="37"/>
  <c r="D59" i="41"/>
  <c r="L54" i="41"/>
  <c r="L59" i="41" s="1"/>
  <c r="L60" i="41" s="1"/>
  <c r="J54" i="41"/>
  <c r="J59" i="41" s="1"/>
  <c r="J60" i="41" s="1"/>
  <c r="H54" i="41"/>
  <c r="H59" i="41" s="1"/>
  <c r="H60" i="41" s="1"/>
  <c r="L53" i="41"/>
  <c r="J53" i="41"/>
  <c r="H53" i="41"/>
  <c r="Z51" i="41"/>
  <c r="Z53" i="41" s="1"/>
  <c r="X51" i="41"/>
  <c r="X53" i="41" s="1"/>
  <c r="X54" i="41" s="1"/>
  <c r="X59" i="41" s="1"/>
  <c r="X60" i="41" s="1"/>
  <c r="V51" i="41"/>
  <c r="V53" i="41" s="1"/>
  <c r="T51" i="41"/>
  <c r="T53" i="41" s="1"/>
  <c r="R53" i="41"/>
  <c r="P53" i="41"/>
  <c r="P54" i="41" s="1"/>
  <c r="P59" i="41" s="1"/>
  <c r="N51" i="41"/>
  <c r="N53" i="41" s="1"/>
  <c r="F51" i="41"/>
  <c r="F53" i="41" s="1"/>
  <c r="D51" i="41"/>
  <c r="D53" i="41" s="1"/>
  <c r="D60" i="41" s="1"/>
  <c r="R81" i="39"/>
  <c r="R83" i="39" s="1"/>
  <c r="P81" i="39"/>
  <c r="N81" i="39"/>
  <c r="N83" i="39" s="1"/>
  <c r="L81" i="39"/>
  <c r="L83" i="39" s="1"/>
  <c r="L84" i="39" s="1"/>
  <c r="L89" i="39" s="1"/>
  <c r="L90" i="39" s="1"/>
  <c r="H81" i="39"/>
  <c r="H83" i="39" s="1"/>
  <c r="H84" i="39" s="1"/>
  <c r="H89" i="39" s="1"/>
  <c r="H90" i="39" s="1"/>
  <c r="F81" i="39"/>
  <c r="F83" i="39" s="1"/>
  <c r="D89" i="39"/>
  <c r="Z83" i="39"/>
  <c r="V81" i="39"/>
  <c r="V83" i="39" s="1"/>
  <c r="T81" i="39"/>
  <c r="T83" i="39" s="1"/>
  <c r="P83" i="39"/>
  <c r="D81" i="39"/>
  <c r="D83" i="39" s="1"/>
  <c r="D29" i="45"/>
  <c r="Z21" i="45"/>
  <c r="Z23" i="45" s="1"/>
  <c r="X21" i="45"/>
  <c r="X23" i="45" s="1"/>
  <c r="X24" i="45" s="1"/>
  <c r="X29" i="45" s="1"/>
  <c r="X30" i="45" s="1"/>
  <c r="V21" i="45"/>
  <c r="V23" i="45" s="1"/>
  <c r="T21" i="45"/>
  <c r="T23" i="45" s="1"/>
  <c r="R21" i="45"/>
  <c r="R23" i="45" s="1"/>
  <c r="N21" i="45"/>
  <c r="N23" i="45" s="1"/>
  <c r="L21" i="45"/>
  <c r="L23" i="45" s="1"/>
  <c r="J21" i="45"/>
  <c r="J23" i="45" s="1"/>
  <c r="H21" i="45"/>
  <c r="H23" i="45" s="1"/>
  <c r="F21" i="45"/>
  <c r="F23" i="45" s="1"/>
  <c r="D21" i="45"/>
  <c r="D23" i="45" s="1"/>
  <c r="D30" i="45" s="1"/>
  <c r="D51" i="40"/>
  <c r="D52" i="38"/>
  <c r="Z53" i="16"/>
  <c r="Z54" i="16" s="1"/>
  <c r="X53" i="16"/>
  <c r="X54" i="16" s="1"/>
  <c r="V53" i="16"/>
  <c r="V54" i="16" s="1"/>
  <c r="T53" i="16"/>
  <c r="T54" i="16" s="1"/>
  <c r="T59" i="16" s="1"/>
  <c r="T60" i="16" s="1"/>
  <c r="R53" i="16"/>
  <c r="R54" i="16" s="1"/>
  <c r="R59" i="16" s="1"/>
  <c r="R60" i="16" s="1"/>
  <c r="P54" i="16"/>
  <c r="P59" i="16" s="1"/>
  <c r="P60" i="16" s="1"/>
  <c r="N60" i="16"/>
  <c r="J51" i="16"/>
  <c r="J53" i="16" s="1"/>
  <c r="J59" i="16" s="1"/>
  <c r="J60" i="16" s="1"/>
  <c r="H51" i="16"/>
  <c r="H53" i="16" s="1"/>
  <c r="H59" i="16" s="1"/>
  <c r="F60" i="16"/>
  <c r="F59" i="16"/>
  <c r="F51" i="16"/>
  <c r="F53" i="16" s="1"/>
  <c r="D60" i="16"/>
  <c r="D59" i="16"/>
  <c r="D51" i="16"/>
  <c r="D53" i="16"/>
  <c r="H51" i="6"/>
  <c r="T59" i="21"/>
  <c r="P59" i="21"/>
  <c r="N59" i="21"/>
  <c r="D59" i="21"/>
  <c r="Z59" i="21"/>
  <c r="X59" i="21"/>
  <c r="V59" i="21"/>
  <c r="R59" i="21"/>
  <c r="N54" i="21"/>
  <c r="L54" i="21"/>
  <c r="L59" i="21" s="1"/>
  <c r="J54" i="21"/>
  <c r="J59" i="21" s="1"/>
  <c r="H54" i="21"/>
  <c r="H59" i="21" s="1"/>
  <c r="F54" i="21"/>
  <c r="F59" i="21" s="1"/>
  <c r="D54" i="21"/>
  <c r="T53" i="21"/>
  <c r="P53" i="21"/>
  <c r="P60" i="21" s="1"/>
  <c r="N53" i="21"/>
  <c r="N60" i="21" s="1"/>
  <c r="D53" i="21"/>
  <c r="D60" i="21" s="1"/>
  <c r="Z53" i="21"/>
  <c r="X53" i="21"/>
  <c r="V53" i="21"/>
  <c r="R53" i="21"/>
  <c r="N51" i="21"/>
  <c r="L51" i="21"/>
  <c r="L53" i="21" s="1"/>
  <c r="L60" i="21" s="1"/>
  <c r="J51" i="21"/>
  <c r="J53" i="21" s="1"/>
  <c r="J60" i="21" s="1"/>
  <c r="H51" i="21"/>
  <c r="H53" i="21" s="1"/>
  <c r="H60" i="21" s="1"/>
  <c r="F51" i="21"/>
  <c r="F53" i="21" s="1"/>
  <c r="F60" i="21" s="1"/>
  <c r="D51" i="21"/>
  <c r="AB37" i="21"/>
  <c r="X32" i="44"/>
  <c r="AB31" i="44"/>
  <c r="Z31" i="44"/>
  <c r="X31" i="44"/>
  <c r="V31" i="44"/>
  <c r="T31" i="44"/>
  <c r="R31" i="44"/>
  <c r="P31" i="44"/>
  <c r="N31" i="44"/>
  <c r="L31" i="44"/>
  <c r="J31" i="44"/>
  <c r="H31" i="44"/>
  <c r="F31" i="44"/>
  <c r="D31" i="44"/>
  <c r="Z25" i="44"/>
  <c r="Z32" i="44" s="1"/>
  <c r="R25" i="44"/>
  <c r="R32" i="44" s="1"/>
  <c r="P25" i="44"/>
  <c r="P32" i="44" s="1"/>
  <c r="N25" i="44"/>
  <c r="N32" i="44" s="1"/>
  <c r="L25" i="44"/>
  <c r="L32" i="44" s="1"/>
  <c r="J25" i="44"/>
  <c r="J32" i="44" s="1"/>
  <c r="Z22" i="44"/>
  <c r="X22" i="44"/>
  <c r="X25" i="44" s="1"/>
  <c r="V22" i="44"/>
  <c r="V25" i="44" s="1"/>
  <c r="V32" i="44" s="1"/>
  <c r="T22" i="44"/>
  <c r="T25" i="44" s="1"/>
  <c r="T32" i="44" s="1"/>
  <c r="R22" i="44"/>
  <c r="P22" i="44"/>
  <c r="N22" i="44"/>
  <c r="L22" i="44"/>
  <c r="J22" i="44"/>
  <c r="H22" i="44"/>
  <c r="H25" i="44" s="1"/>
  <c r="H32" i="44" s="1"/>
  <c r="F22" i="44"/>
  <c r="F25" i="44" s="1"/>
  <c r="F32" i="44" s="1"/>
  <c r="D22" i="44"/>
  <c r="AB22" i="44" s="1"/>
  <c r="N52" i="38"/>
  <c r="L52" i="38"/>
  <c r="H52" i="38"/>
  <c r="H53" i="39"/>
  <c r="D51" i="39"/>
  <c r="D53" i="39" s="1"/>
  <c r="L50" i="34"/>
  <c r="L52" i="34" s="1"/>
  <c r="Z52" i="34"/>
  <c r="V50" i="34"/>
  <c r="V52" i="34" s="1"/>
  <c r="T50" i="34"/>
  <c r="T52" i="34" s="1"/>
  <c r="R50" i="34"/>
  <c r="R52" i="34" s="1"/>
  <c r="P52" i="34"/>
  <c r="N50" i="34"/>
  <c r="N52" i="34" s="1"/>
  <c r="J50" i="34"/>
  <c r="J52" i="34" s="1"/>
  <c r="H50" i="34"/>
  <c r="H52" i="34" s="1"/>
  <c r="F50" i="34"/>
  <c r="F52" i="34" s="1"/>
  <c r="D50" i="34"/>
  <c r="D52" i="34" s="1"/>
  <c r="P60" i="25"/>
  <c r="P51" i="25"/>
  <c r="P53" i="25" s="1"/>
  <c r="L53" i="40"/>
  <c r="L54" i="40" s="1"/>
  <c r="L59" i="40" s="1"/>
  <c r="J53" i="40"/>
  <c r="J54" i="40" s="1"/>
  <c r="J59" i="40" s="1"/>
  <c r="H51" i="40"/>
  <c r="H53" i="40" s="1"/>
  <c r="F51" i="40"/>
  <c r="F53" i="40" s="1"/>
  <c r="D53" i="40"/>
  <c r="P90" i="6"/>
  <c r="H83" i="6"/>
  <c r="F83" i="6"/>
  <c r="Z81" i="6"/>
  <c r="Z83" i="6" s="1"/>
  <c r="V81" i="6"/>
  <c r="V83" i="6" s="1"/>
  <c r="T83" i="6"/>
  <c r="R83" i="6"/>
  <c r="P81" i="6"/>
  <c r="P83" i="6" s="1"/>
  <c r="N81" i="6"/>
  <c r="N83" i="6" s="1"/>
  <c r="L81" i="6"/>
  <c r="L83" i="6" s="1"/>
  <c r="J81" i="6"/>
  <c r="J83" i="6" s="1"/>
  <c r="H81" i="6"/>
  <c r="F81" i="6"/>
  <c r="D81" i="6"/>
  <c r="D83" i="6" s="1"/>
  <c r="L24" i="10"/>
  <c r="J24" i="10"/>
  <c r="H24" i="10"/>
  <c r="L51" i="16"/>
  <c r="L53" i="16" s="1"/>
  <c r="L60" i="16" s="1"/>
  <c r="N59" i="16"/>
  <c r="N51" i="16"/>
  <c r="N53" i="16" s="1"/>
  <c r="AB37" i="16"/>
  <c r="F53" i="39"/>
  <c r="D59" i="39"/>
  <c r="N53" i="39"/>
  <c r="L53" i="39"/>
  <c r="L54" i="39" s="1"/>
  <c r="L59" i="39" s="1"/>
  <c r="J53" i="39"/>
  <c r="D29" i="43"/>
  <c r="Z21" i="43"/>
  <c r="Z23" i="43" s="1"/>
  <c r="X21" i="43"/>
  <c r="V21" i="43"/>
  <c r="V23" i="43" s="1"/>
  <c r="T23" i="43"/>
  <c r="R21" i="43"/>
  <c r="R23" i="43" s="1"/>
  <c r="P21" i="43"/>
  <c r="P23" i="43" s="1"/>
  <c r="N21" i="43"/>
  <c r="N23" i="43" s="1"/>
  <c r="L21" i="43"/>
  <c r="L23" i="43" s="1"/>
  <c r="J21" i="43"/>
  <c r="J23" i="43" s="1"/>
  <c r="H21" i="43"/>
  <c r="H23" i="43" s="1"/>
  <c r="F21" i="43"/>
  <c r="F23" i="43" s="1"/>
  <c r="D21" i="43"/>
  <c r="D23" i="43" s="1"/>
  <c r="F21" i="41"/>
  <c r="L51" i="27"/>
  <c r="L53" i="27" s="1"/>
  <c r="H51" i="27"/>
  <c r="H53" i="27" s="1"/>
  <c r="AB59" i="27"/>
  <c r="Z53" i="27"/>
  <c r="X51" i="27"/>
  <c r="V51" i="27"/>
  <c r="V53" i="27" s="1"/>
  <c r="T51" i="27"/>
  <c r="T53" i="27" s="1"/>
  <c r="R51" i="27"/>
  <c r="R53" i="27" s="1"/>
  <c r="P51" i="27"/>
  <c r="P53" i="27" s="1"/>
  <c r="N51" i="27"/>
  <c r="N53" i="27" s="1"/>
  <c r="J51" i="27"/>
  <c r="J53" i="27" s="1"/>
  <c r="F51" i="27"/>
  <c r="F53" i="27" s="1"/>
  <c r="D51" i="27"/>
  <c r="D53" i="27" s="1"/>
  <c r="L30" i="33"/>
  <c r="J30" i="33"/>
  <c r="H30" i="33"/>
  <c r="H23" i="33"/>
  <c r="F21" i="33"/>
  <c r="D21" i="33"/>
  <c r="H21" i="33"/>
  <c r="H30" i="30"/>
  <c r="N30" i="30"/>
  <c r="N29" i="30"/>
  <c r="L30" i="30"/>
  <c r="J30" i="30"/>
  <c r="J29" i="30"/>
  <c r="H21" i="30"/>
  <c r="N60" i="25"/>
  <c r="L60" i="25"/>
  <c r="L51" i="25"/>
  <c r="L53" i="25" s="1"/>
  <c r="J60" i="25"/>
  <c r="H60" i="25"/>
  <c r="F60" i="25"/>
  <c r="AB59" i="25"/>
  <c r="Z53" i="25"/>
  <c r="Z54" i="25" s="1"/>
  <c r="X51" i="25"/>
  <c r="X53" i="25" s="1"/>
  <c r="X54" i="25" s="1"/>
  <c r="V51" i="25"/>
  <c r="V53" i="25" s="1"/>
  <c r="T51" i="25"/>
  <c r="T53" i="25" s="1"/>
  <c r="R51" i="25"/>
  <c r="R53" i="25" s="1"/>
  <c r="R54" i="25" s="1"/>
  <c r="N51" i="25"/>
  <c r="N53" i="25" s="1"/>
  <c r="J51" i="25"/>
  <c r="J53" i="25" s="1"/>
  <c r="H51" i="25"/>
  <c r="H53" i="25" s="1"/>
  <c r="F51" i="25"/>
  <c r="F53" i="25" s="1"/>
  <c r="D51" i="25"/>
  <c r="D53" i="25" s="1"/>
  <c r="D25" i="22" l="1"/>
  <c r="D30" i="22" s="1"/>
  <c r="D31" i="22" s="1"/>
  <c r="AB31" i="22" s="1"/>
  <c r="D60" i="39"/>
  <c r="AB32" i="47"/>
  <c r="X83" i="6"/>
  <c r="X84" i="6" s="1"/>
  <c r="X89" i="6" s="1"/>
  <c r="T54" i="25"/>
  <c r="V54" i="25"/>
  <c r="X52" i="34"/>
  <c r="X53" i="34" s="1"/>
  <c r="X58" i="34" s="1"/>
  <c r="X59" i="34" s="1"/>
  <c r="T55" i="37"/>
  <c r="T60" i="37" s="1"/>
  <c r="T61" i="37" s="1"/>
  <c r="J30" i="37"/>
  <c r="J24" i="37"/>
  <c r="J29" i="37" s="1"/>
  <c r="L30" i="37"/>
  <c r="L24" i="37"/>
  <c r="L29" i="37" s="1"/>
  <c r="H24" i="37"/>
  <c r="H29" i="37" s="1"/>
  <c r="H30" i="37" s="1"/>
  <c r="F54" i="41"/>
  <c r="F59" i="41" s="1"/>
  <c r="F60" i="41" s="1"/>
  <c r="N54" i="41"/>
  <c r="N59" i="41" s="1"/>
  <c r="N60" i="41" s="1"/>
  <c r="T54" i="41"/>
  <c r="T59" i="41" s="1"/>
  <c r="T60" i="41" s="1"/>
  <c r="V54" i="41"/>
  <c r="V59" i="41" s="1"/>
  <c r="V60" i="41" s="1"/>
  <c r="Z54" i="41"/>
  <c r="Z59" i="41" s="1"/>
  <c r="Z60" i="41" s="1"/>
  <c r="P60" i="41"/>
  <c r="R54" i="41"/>
  <c r="R59" i="41" s="1"/>
  <c r="R60" i="41" s="1"/>
  <c r="D90" i="39"/>
  <c r="T84" i="39"/>
  <c r="T89" i="39" s="1"/>
  <c r="T90" i="39" s="1"/>
  <c r="R84" i="39"/>
  <c r="R89" i="39" s="1"/>
  <c r="R90" i="39" s="1"/>
  <c r="V84" i="39"/>
  <c r="V89" i="39" s="1"/>
  <c r="V90" i="39" s="1"/>
  <c r="Z84" i="39"/>
  <c r="Z89" i="39" s="1"/>
  <c r="Z90" i="39" s="1"/>
  <c r="N84" i="39"/>
  <c r="N89" i="39" s="1"/>
  <c r="N90" i="39" s="1"/>
  <c r="P84" i="39"/>
  <c r="P89" i="39" s="1"/>
  <c r="P90" i="39" s="1"/>
  <c r="F84" i="39"/>
  <c r="F89" i="39" s="1"/>
  <c r="F90" i="39" s="1"/>
  <c r="H24" i="45"/>
  <c r="H29" i="45" s="1"/>
  <c r="H30" i="45" s="1"/>
  <c r="J24" i="45"/>
  <c r="J29" i="45" s="1"/>
  <c r="J30" i="45" s="1"/>
  <c r="Z29" i="45"/>
  <c r="L24" i="45"/>
  <c r="L29" i="45" s="1"/>
  <c r="L30" i="45" s="1"/>
  <c r="N24" i="45"/>
  <c r="N29" i="45" s="1"/>
  <c r="N30" i="45" s="1"/>
  <c r="P24" i="45"/>
  <c r="R24" i="45"/>
  <c r="T24" i="45"/>
  <c r="T29" i="45" s="1"/>
  <c r="T30" i="45" s="1"/>
  <c r="F24" i="45"/>
  <c r="F29" i="45" s="1"/>
  <c r="F30" i="45" s="1"/>
  <c r="V24" i="45"/>
  <c r="V29" i="45" s="1"/>
  <c r="H60" i="16"/>
  <c r="Z60" i="21"/>
  <c r="V60" i="21"/>
  <c r="T60" i="21"/>
  <c r="R60" i="21"/>
  <c r="X60" i="21"/>
  <c r="D25" i="44"/>
  <c r="L60" i="39"/>
  <c r="L53" i="34"/>
  <c r="L58" i="34" s="1"/>
  <c r="L59" i="34" s="1"/>
  <c r="Z53" i="34"/>
  <c r="Z58" i="34" s="1"/>
  <c r="Z59" i="34" s="1"/>
  <c r="N53" i="34"/>
  <c r="N58" i="34" s="1"/>
  <c r="N59" i="34" s="1"/>
  <c r="J53" i="34"/>
  <c r="J58" i="34" s="1"/>
  <c r="J59" i="34" s="1"/>
  <c r="P53" i="34"/>
  <c r="P58" i="34" s="1"/>
  <c r="P59" i="34" s="1"/>
  <c r="D53" i="34"/>
  <c r="D58" i="34" s="1"/>
  <c r="D59" i="34" s="1"/>
  <c r="T53" i="34"/>
  <c r="T58" i="34" s="1"/>
  <c r="T59" i="34" s="1"/>
  <c r="R53" i="34"/>
  <c r="R58" i="34" s="1"/>
  <c r="R59" i="34" s="1"/>
  <c r="F58" i="34"/>
  <c r="F59" i="34" s="1"/>
  <c r="V53" i="34"/>
  <c r="V58" i="34" s="1"/>
  <c r="V59" i="34" s="1"/>
  <c r="H53" i="34"/>
  <c r="H58" i="34" s="1"/>
  <c r="H59" i="34" s="1"/>
  <c r="D30" i="43"/>
  <c r="J60" i="40"/>
  <c r="L60" i="40"/>
  <c r="H54" i="40"/>
  <c r="H59" i="40" s="1"/>
  <c r="H60" i="40" s="1"/>
  <c r="D54" i="40"/>
  <c r="D59" i="40" s="1"/>
  <c r="D60" i="40" s="1"/>
  <c r="F54" i="40"/>
  <c r="F59" i="40" s="1"/>
  <c r="F60" i="40" s="1"/>
  <c r="Z84" i="6"/>
  <c r="Z89" i="6" s="1"/>
  <c r="Z90" i="6" s="1"/>
  <c r="L84" i="6"/>
  <c r="L89" i="6" s="1"/>
  <c r="L90" i="6" s="1"/>
  <c r="J84" i="6"/>
  <c r="J89" i="6" s="1"/>
  <c r="J90" i="6" s="1"/>
  <c r="N84" i="6"/>
  <c r="N89" i="6" s="1"/>
  <c r="P84" i="6"/>
  <c r="P89" i="6" s="1"/>
  <c r="D84" i="6"/>
  <c r="D89" i="6" s="1"/>
  <c r="D90" i="6" s="1"/>
  <c r="T84" i="6"/>
  <c r="R84" i="6"/>
  <c r="R89" i="6" s="1"/>
  <c r="F84" i="6"/>
  <c r="F89" i="6" s="1"/>
  <c r="F90" i="6" s="1"/>
  <c r="V84" i="6"/>
  <c r="V89" i="6" s="1"/>
  <c r="H84" i="6"/>
  <c r="H89" i="6" s="1"/>
  <c r="H90" i="6" s="1"/>
  <c r="L59" i="16"/>
  <c r="F54" i="39"/>
  <c r="F59" i="39" s="1"/>
  <c r="F60" i="39" s="1"/>
  <c r="H54" i="39"/>
  <c r="H59" i="39" s="1"/>
  <c r="H60" i="39" s="1"/>
  <c r="J54" i="39"/>
  <c r="J59" i="39" s="1"/>
  <c r="J60" i="39" s="1"/>
  <c r="N54" i="39"/>
  <c r="N59" i="39" s="1"/>
  <c r="N60" i="39" s="1"/>
  <c r="L24" i="43"/>
  <c r="L29" i="43" s="1"/>
  <c r="L30" i="43" s="1"/>
  <c r="N24" i="43"/>
  <c r="N29" i="43" s="1"/>
  <c r="N30" i="43" s="1"/>
  <c r="R24" i="43"/>
  <c r="R29" i="43" s="1"/>
  <c r="R30" i="43" s="1"/>
  <c r="T24" i="43"/>
  <c r="T29" i="43" s="1"/>
  <c r="T30" i="43" s="1"/>
  <c r="F24" i="43"/>
  <c r="F29" i="43" s="1"/>
  <c r="F30" i="43" s="1"/>
  <c r="V24" i="43"/>
  <c r="V29" i="43" s="1"/>
  <c r="V30" i="43" s="1"/>
  <c r="H24" i="43"/>
  <c r="H29" i="43" s="1"/>
  <c r="H30" i="43" s="1"/>
  <c r="J24" i="43"/>
  <c r="J29" i="43" s="1"/>
  <c r="J30" i="43" s="1"/>
  <c r="Z24" i="43"/>
  <c r="Z29" i="43" s="1"/>
  <c r="Z30" i="43" s="1"/>
  <c r="P24" i="43"/>
  <c r="P29" i="43" s="1"/>
  <c r="P30" i="43" s="1"/>
  <c r="X23" i="43"/>
  <c r="X24" i="43" s="1"/>
  <c r="X29" i="43" s="1"/>
  <c r="X30" i="43" s="1"/>
  <c r="D54" i="27"/>
  <c r="D59" i="27" s="1"/>
  <c r="D60" i="27" s="1"/>
  <c r="H54" i="27"/>
  <c r="H59" i="27" s="1"/>
  <c r="H60" i="27" s="1"/>
  <c r="J54" i="27"/>
  <c r="J59" i="27" s="1"/>
  <c r="J60" i="27" s="1"/>
  <c r="Z54" i="27"/>
  <c r="Z59" i="27" s="1"/>
  <c r="Z60" i="27" s="1"/>
  <c r="N54" i="27"/>
  <c r="N59" i="27" s="1"/>
  <c r="N60" i="27" s="1"/>
  <c r="T54" i="27"/>
  <c r="T59" i="27" s="1"/>
  <c r="T60" i="27" s="1"/>
  <c r="AE52" i="27" s="1"/>
  <c r="P54" i="27"/>
  <c r="P59" i="27" s="1"/>
  <c r="P60" i="27" s="1"/>
  <c r="R54" i="27"/>
  <c r="R59" i="27" s="1"/>
  <c r="R60" i="27" s="1"/>
  <c r="L54" i="27"/>
  <c r="L59" i="27" s="1"/>
  <c r="L60" i="27" s="1"/>
  <c r="X53" i="27"/>
  <c r="X54" i="27" s="1"/>
  <c r="X59" i="27" s="1"/>
  <c r="X60" i="27" s="1"/>
  <c r="AB51" i="27"/>
  <c r="F54" i="27"/>
  <c r="F59" i="27" s="1"/>
  <c r="F60" i="27" s="1"/>
  <c r="V54" i="27"/>
  <c r="V59" i="27" s="1"/>
  <c r="V60" i="27" s="1"/>
  <c r="X59" i="25"/>
  <c r="X60" i="25" s="1"/>
  <c r="H54" i="25"/>
  <c r="H59" i="25" s="1"/>
  <c r="T59" i="25"/>
  <c r="T60" i="25" s="1"/>
  <c r="V59" i="25"/>
  <c r="V60" i="25" s="1"/>
  <c r="P54" i="25"/>
  <c r="D54" i="25"/>
  <c r="D59" i="25" s="1"/>
  <c r="D60" i="25" s="1"/>
  <c r="AB53" i="25"/>
  <c r="F54" i="25"/>
  <c r="F59" i="25" s="1"/>
  <c r="N54" i="25"/>
  <c r="N59" i="25" s="1"/>
  <c r="AB51" i="25"/>
  <c r="J54" i="25"/>
  <c r="J59" i="25" s="1"/>
  <c r="L54" i="25"/>
  <c r="L59" i="25" s="1"/>
  <c r="V28" i="23"/>
  <c r="T28" i="23"/>
  <c r="R28" i="23"/>
  <c r="N30" i="23"/>
  <c r="L30" i="23"/>
  <c r="J30" i="23"/>
  <c r="J21" i="23"/>
  <c r="H30" i="23"/>
  <c r="F21" i="23"/>
  <c r="D30" i="23"/>
  <c r="N51" i="6"/>
  <c r="N53" i="6" s="1"/>
  <c r="L51" i="6"/>
  <c r="L53" i="6" s="1"/>
  <c r="J51" i="6"/>
  <c r="J53" i="6" s="1"/>
  <c r="H53" i="6"/>
  <c r="H54" i="6" s="1"/>
  <c r="F51" i="6"/>
  <c r="D53" i="6"/>
  <c r="R21" i="7"/>
  <c r="J30" i="7"/>
  <c r="F30" i="7"/>
  <c r="P54" i="38"/>
  <c r="N54" i="38"/>
  <c r="N55" i="38" s="1"/>
  <c r="N60" i="38" s="1"/>
  <c r="J60" i="38"/>
  <c r="J52" i="38"/>
  <c r="J54" i="38" s="1"/>
  <c r="J55" i="38" s="1"/>
  <c r="H54" i="38"/>
  <c r="H55" i="38" s="1"/>
  <c r="H60" i="38" s="1"/>
  <c r="F52" i="38"/>
  <c r="F54" i="38" s="1"/>
  <c r="F55" i="38" s="1"/>
  <c r="F60" i="38" s="1"/>
  <c r="F61" i="38" s="1"/>
  <c r="D54" i="38"/>
  <c r="V54" i="38"/>
  <c r="Z54" i="38"/>
  <c r="Z55" i="38" s="1"/>
  <c r="Z60" i="38" s="1"/>
  <c r="Z61" i="38" s="1"/>
  <c r="X55" i="38"/>
  <c r="X60" i="38" s="1"/>
  <c r="X61" i="38" s="1"/>
  <c r="T54" i="38"/>
  <c r="R54" i="38"/>
  <c r="L54" i="38"/>
  <c r="L55" i="38" s="1"/>
  <c r="L60" i="38" s="1"/>
  <c r="AB37" i="38"/>
  <c r="N55" i="22"/>
  <c r="N57" i="22" s="1"/>
  <c r="N58" i="22" s="1"/>
  <c r="N63" i="22" s="1"/>
  <c r="L55" i="22"/>
  <c r="L57" i="22" s="1"/>
  <c r="J57" i="22"/>
  <c r="J58" i="22" s="1"/>
  <c r="J63" i="22" s="1"/>
  <c r="J64" i="22" s="1"/>
  <c r="H55" i="22"/>
  <c r="H57" i="22" s="1"/>
  <c r="F55" i="22"/>
  <c r="F57" i="22" s="1"/>
  <c r="D55" i="22"/>
  <c r="D57" i="22" s="1"/>
  <c r="AB63" i="22"/>
  <c r="Z57" i="22"/>
  <c r="X57" i="22"/>
  <c r="X58" i="22" s="1"/>
  <c r="X63" i="22" s="1"/>
  <c r="V57" i="22"/>
  <c r="T57" i="22"/>
  <c r="R57" i="22"/>
  <c r="P57" i="22"/>
  <c r="L61" i="37"/>
  <c r="Z52" i="37"/>
  <c r="Z54" i="37" s="1"/>
  <c r="X52" i="37"/>
  <c r="V52" i="37"/>
  <c r="V54" i="37" s="1"/>
  <c r="N54" i="37"/>
  <c r="L52" i="37"/>
  <c r="L54" i="37" s="1"/>
  <c r="J52" i="37"/>
  <c r="J54" i="37" s="1"/>
  <c r="H52" i="37"/>
  <c r="H54" i="37" s="1"/>
  <c r="F54" i="37"/>
  <c r="D54" i="37"/>
  <c r="L30" i="36"/>
  <c r="J30" i="36"/>
  <c r="D30" i="36"/>
  <c r="H30" i="10"/>
  <c r="L29" i="10"/>
  <c r="L30" i="10" s="1"/>
  <c r="Z58" i="22" l="1"/>
  <c r="Z63" i="22" s="1"/>
  <c r="Z64" i="22" s="1"/>
  <c r="D55" i="38"/>
  <c r="D60" i="38" s="1"/>
  <c r="D61" i="38" s="1"/>
  <c r="L61" i="38"/>
  <c r="T55" i="38"/>
  <c r="T60" i="38" s="1"/>
  <c r="T61" i="38"/>
  <c r="H61" i="38"/>
  <c r="P55" i="38"/>
  <c r="P60" i="38" s="1"/>
  <c r="P61" i="38" s="1"/>
  <c r="R60" i="38"/>
  <c r="R61" i="38"/>
  <c r="N61" i="38"/>
  <c r="V55" i="38"/>
  <c r="V60" i="38" s="1"/>
  <c r="V61" i="38" s="1"/>
  <c r="J61" i="38"/>
  <c r="R30" i="45"/>
  <c r="P29" i="45"/>
  <c r="P30" i="45" s="1"/>
  <c r="D32" i="44"/>
  <c r="AB32" i="44" s="1"/>
  <c r="AB25" i="44"/>
  <c r="AB60" i="27"/>
  <c r="AB53" i="27"/>
  <c r="N60" i="6"/>
  <c r="D54" i="6"/>
  <c r="D59" i="6" s="1"/>
  <c r="D60" i="6" s="1"/>
  <c r="H59" i="6"/>
  <c r="H60" i="6" s="1"/>
  <c r="J54" i="6"/>
  <c r="J59" i="6" s="1"/>
  <c r="J60" i="6" s="1"/>
  <c r="F53" i="6"/>
  <c r="L54" i="6"/>
  <c r="L59" i="6" s="1"/>
  <c r="L60" i="6" s="1"/>
  <c r="N54" i="6"/>
  <c r="N59" i="6" s="1"/>
  <c r="P58" i="22"/>
  <c r="P63" i="22" s="1"/>
  <c r="P64" i="22" s="1"/>
  <c r="R58" i="22"/>
  <c r="N64" i="22"/>
  <c r="T58" i="22"/>
  <c r="T63" i="22" s="1"/>
  <c r="T64" i="22" s="1"/>
  <c r="D58" i="22"/>
  <c r="X64" i="22"/>
  <c r="L58" i="22"/>
  <c r="L63" i="22" s="1"/>
  <c r="L64" i="22" s="1"/>
  <c r="F58" i="22"/>
  <c r="F63" i="22" s="1"/>
  <c r="F64" i="22" s="1"/>
  <c r="V58" i="22"/>
  <c r="V63" i="22" s="1"/>
  <c r="V64" i="22" s="1"/>
  <c r="H58" i="22"/>
  <c r="H63" i="22" s="1"/>
  <c r="H64" i="22" s="1"/>
  <c r="L55" i="37"/>
  <c r="L60" i="37" s="1"/>
  <c r="H55" i="37"/>
  <c r="H60" i="37" s="1"/>
  <c r="H61" i="37" s="1"/>
  <c r="N55" i="37"/>
  <c r="N60" i="37" s="1"/>
  <c r="N61" i="37" s="1"/>
  <c r="X54" i="37"/>
  <c r="X55" i="37" s="1"/>
  <c r="X60" i="37" s="1"/>
  <c r="X61" i="37" s="1"/>
  <c r="D55" i="37"/>
  <c r="D60" i="37" s="1"/>
  <c r="D61" i="37" s="1"/>
  <c r="F55" i="37"/>
  <c r="F60" i="37" s="1"/>
  <c r="F61" i="37" s="1"/>
  <c r="V55" i="37"/>
  <c r="V60" i="37" s="1"/>
  <c r="J55" i="37"/>
  <c r="J60" i="37" s="1"/>
  <c r="J61" i="37" s="1"/>
  <c r="Z55" i="37"/>
  <c r="Z60" i="37" s="1"/>
  <c r="Z61" i="37" s="1"/>
  <c r="F23" i="10"/>
  <c r="N21" i="41"/>
  <c r="N23" i="41" s="1"/>
  <c r="L23" i="41"/>
  <c r="J23" i="41"/>
  <c r="H23" i="41"/>
  <c r="F23" i="41"/>
  <c r="D21" i="41"/>
  <c r="D23" i="41" s="1"/>
  <c r="Z23" i="40"/>
  <c r="V23" i="40"/>
  <c r="T21" i="40"/>
  <c r="T23" i="40" s="1"/>
  <c r="N21" i="40"/>
  <c r="N23" i="40" s="1"/>
  <c r="L21" i="40"/>
  <c r="L23" i="40" s="1"/>
  <c r="J21" i="40"/>
  <c r="J23" i="40" s="1"/>
  <c r="H21" i="40"/>
  <c r="H23" i="40" s="1"/>
  <c r="F21" i="40"/>
  <c r="F23" i="40" s="1"/>
  <c r="D21" i="40"/>
  <c r="D23" i="40" s="1"/>
  <c r="F21" i="39"/>
  <c r="F23" i="39" s="1"/>
  <c r="F24" i="39" s="1"/>
  <c r="D21" i="39"/>
  <c r="D23" i="39" s="1"/>
  <c r="Z21" i="38"/>
  <c r="Z23" i="38" s="1"/>
  <c r="Z24" i="38" s="1"/>
  <c r="Z29" i="38" s="1"/>
  <c r="X21" i="38"/>
  <c r="X23" i="38" s="1"/>
  <c r="X24" i="38" s="1"/>
  <c r="X29" i="38" s="1"/>
  <c r="V21" i="38"/>
  <c r="V23" i="38" s="1"/>
  <c r="V24" i="38" s="1"/>
  <c r="V29" i="38" s="1"/>
  <c r="T21" i="38"/>
  <c r="T23" i="38" s="1"/>
  <c r="T24" i="38" s="1"/>
  <c r="T29" i="38" s="1"/>
  <c r="R21" i="38"/>
  <c r="R23" i="38" s="1"/>
  <c r="R24" i="38" s="1"/>
  <c r="R29" i="38" s="1"/>
  <c r="P21" i="38"/>
  <c r="P23" i="38" s="1"/>
  <c r="P24" i="38" s="1"/>
  <c r="P29" i="38" s="1"/>
  <c r="N21" i="38"/>
  <c r="N23" i="38" s="1"/>
  <c r="N24" i="38" s="1"/>
  <c r="N29" i="38" s="1"/>
  <c r="L21" i="38"/>
  <c r="L23" i="38" s="1"/>
  <c r="L24" i="38" s="1"/>
  <c r="L29" i="38" s="1"/>
  <c r="J21" i="38"/>
  <c r="J23" i="38" s="1"/>
  <c r="J24" i="38" s="1"/>
  <c r="J29" i="38" s="1"/>
  <c r="H21" i="38"/>
  <c r="H23" i="38" s="1"/>
  <c r="H24" i="38" s="1"/>
  <c r="H29" i="38" s="1"/>
  <c r="F21" i="38"/>
  <c r="F23" i="38" s="1"/>
  <c r="F24" i="38" s="1"/>
  <c r="F29" i="38" s="1"/>
  <c r="D21" i="38"/>
  <c r="D23" i="38" s="1"/>
  <c r="D24" i="38" s="1"/>
  <c r="D29" i="38" s="1"/>
  <c r="AB7" i="38"/>
  <c r="J30" i="17"/>
  <c r="H30" i="17"/>
  <c r="F30" i="17"/>
  <c r="Z21" i="37"/>
  <c r="Z23" i="37" s="1"/>
  <c r="T23" i="37"/>
  <c r="R23" i="37"/>
  <c r="P21" i="37"/>
  <c r="P23" i="37" s="1"/>
  <c r="F21" i="37"/>
  <c r="F23" i="37" s="1"/>
  <c r="D21" i="37"/>
  <c r="D23" i="37" s="1"/>
  <c r="Z23" i="36"/>
  <c r="X21" i="36"/>
  <c r="V21" i="36"/>
  <c r="V23" i="36" s="1"/>
  <c r="T21" i="36"/>
  <c r="T23" i="36" s="1"/>
  <c r="R21" i="36"/>
  <c r="R23" i="36" s="1"/>
  <c r="P21" i="36"/>
  <c r="P23" i="36" s="1"/>
  <c r="N21" i="36"/>
  <c r="N23" i="36" s="1"/>
  <c r="L21" i="36"/>
  <c r="L23" i="36" s="1"/>
  <c r="J21" i="36"/>
  <c r="J23" i="36" s="1"/>
  <c r="H21" i="36"/>
  <c r="H23" i="36" s="1"/>
  <c r="F21" i="36"/>
  <c r="F23" i="36" s="1"/>
  <c r="D21" i="36"/>
  <c r="D23" i="36" s="1"/>
  <c r="D23" i="35"/>
  <c r="Z23" i="35"/>
  <c r="V23" i="35"/>
  <c r="T21" i="35"/>
  <c r="T23" i="35" s="1"/>
  <c r="R21" i="35"/>
  <c r="R23" i="35" s="1"/>
  <c r="P21" i="35"/>
  <c r="P23" i="35" s="1"/>
  <c r="N23" i="35"/>
  <c r="L21" i="35"/>
  <c r="L23" i="35" s="1"/>
  <c r="J21" i="35"/>
  <c r="J23" i="35" s="1"/>
  <c r="H23" i="35"/>
  <c r="F23" i="35"/>
  <c r="Z21" i="34"/>
  <c r="Z23" i="34" s="1"/>
  <c r="X21" i="34"/>
  <c r="X23" i="34" s="1"/>
  <c r="X24" i="34" s="1"/>
  <c r="X29" i="34" s="1"/>
  <c r="V21" i="34"/>
  <c r="V23" i="34" s="1"/>
  <c r="T21" i="34"/>
  <c r="T23" i="34" s="1"/>
  <c r="R21" i="34"/>
  <c r="R23" i="34" s="1"/>
  <c r="P21" i="34"/>
  <c r="P23" i="34" s="1"/>
  <c r="N21" i="34"/>
  <c r="N23" i="34" s="1"/>
  <c r="L21" i="34"/>
  <c r="L23" i="34" s="1"/>
  <c r="J21" i="34"/>
  <c r="J23" i="34" s="1"/>
  <c r="H21" i="34"/>
  <c r="H23" i="34" s="1"/>
  <c r="F21" i="34"/>
  <c r="F23" i="34" s="1"/>
  <c r="D21" i="34"/>
  <c r="D23" i="34" s="1"/>
  <c r="Z23" i="33"/>
  <c r="X21" i="33"/>
  <c r="V21" i="33"/>
  <c r="V23" i="33" s="1"/>
  <c r="T21" i="33"/>
  <c r="T23" i="33" s="1"/>
  <c r="R21" i="33"/>
  <c r="R23" i="33" s="1"/>
  <c r="P21" i="33"/>
  <c r="P23" i="33" s="1"/>
  <c r="N21" i="33"/>
  <c r="N23" i="33" s="1"/>
  <c r="L21" i="33"/>
  <c r="L23" i="33" s="1"/>
  <c r="J21" i="33"/>
  <c r="J23" i="33" s="1"/>
  <c r="F23" i="33"/>
  <c r="D23" i="33"/>
  <c r="R23" i="10"/>
  <c r="R27" i="10" s="1"/>
  <c r="R28" i="10" s="1"/>
  <c r="V23" i="10"/>
  <c r="V27" i="10" s="1"/>
  <c r="V28" i="10" s="1"/>
  <c r="D21" i="10"/>
  <c r="D23" i="10" s="1"/>
  <c r="D24" i="10" s="1"/>
  <c r="N29" i="17"/>
  <c r="L29" i="17"/>
  <c r="J29" i="17"/>
  <c r="H29" i="17"/>
  <c r="F29" i="17"/>
  <c r="Z23" i="30"/>
  <c r="P21" i="30"/>
  <c r="P23" i="30" s="1"/>
  <c r="N21" i="30"/>
  <c r="N23" i="30" s="1"/>
  <c r="N24" i="30" s="1"/>
  <c r="X21" i="30"/>
  <c r="V21" i="30"/>
  <c r="V23" i="30" s="1"/>
  <c r="T21" i="30"/>
  <c r="T23" i="30" s="1"/>
  <c r="R21" i="30"/>
  <c r="R23" i="30" s="1"/>
  <c r="L21" i="30"/>
  <c r="L23" i="30" s="1"/>
  <c r="J21" i="30"/>
  <c r="J23" i="30" s="1"/>
  <c r="J24" i="30" s="1"/>
  <c r="H23" i="30"/>
  <c r="F21" i="30"/>
  <c r="F23" i="30" s="1"/>
  <c r="D21" i="30"/>
  <c r="D23" i="30" s="1"/>
  <c r="AB29" i="27"/>
  <c r="Z21" i="27"/>
  <c r="Z23" i="27" s="1"/>
  <c r="Z24" i="27" s="1"/>
  <c r="Z29" i="27" s="1"/>
  <c r="Z30" i="27" s="1"/>
  <c r="X21" i="27"/>
  <c r="X23" i="27" s="1"/>
  <c r="X24" i="27" s="1"/>
  <c r="X29" i="27" s="1"/>
  <c r="X30" i="27" s="1"/>
  <c r="V21" i="27"/>
  <c r="V23" i="27" s="1"/>
  <c r="T21" i="27"/>
  <c r="T23" i="27" s="1"/>
  <c r="R21" i="27"/>
  <c r="R23" i="27" s="1"/>
  <c r="P21" i="27"/>
  <c r="P23" i="27" s="1"/>
  <c r="N21" i="27"/>
  <c r="N23" i="27" s="1"/>
  <c r="L21" i="27"/>
  <c r="L23" i="27" s="1"/>
  <c r="J21" i="27"/>
  <c r="J23" i="27" s="1"/>
  <c r="J24" i="27" s="1"/>
  <c r="J29" i="27" s="1"/>
  <c r="J30" i="27" s="1"/>
  <c r="H21" i="27"/>
  <c r="H23" i="27" s="1"/>
  <c r="F21" i="27"/>
  <c r="F23" i="27" s="1"/>
  <c r="D21" i="27"/>
  <c r="F21" i="25"/>
  <c r="F23" i="25" s="1"/>
  <c r="AB29" i="25"/>
  <c r="D21" i="25"/>
  <c r="D23" i="25" s="1"/>
  <c r="Z23" i="23"/>
  <c r="X21" i="23"/>
  <c r="V21" i="23"/>
  <c r="V23" i="23" s="1"/>
  <c r="T21" i="23"/>
  <c r="T23" i="23" s="1"/>
  <c r="R21" i="23"/>
  <c r="R23" i="23" s="1"/>
  <c r="P23" i="23"/>
  <c r="N21" i="23"/>
  <c r="N23" i="23" s="1"/>
  <c r="L21" i="23"/>
  <c r="L23" i="23" s="1"/>
  <c r="L24" i="23" s="1"/>
  <c r="L29" i="23" s="1"/>
  <c r="J23" i="23"/>
  <c r="H21" i="23"/>
  <c r="H23" i="23" s="1"/>
  <c r="F23" i="23"/>
  <c r="D21" i="23"/>
  <c r="D23" i="23" s="1"/>
  <c r="V30" i="6"/>
  <c r="Z21" i="7"/>
  <c r="Z23" i="7" s="1"/>
  <c r="Z24" i="7" s="1"/>
  <c r="Z29" i="7" s="1"/>
  <c r="X21" i="7"/>
  <c r="X23" i="7" s="1"/>
  <c r="X24" i="7" s="1"/>
  <c r="X29" i="7" s="1"/>
  <c r="V21" i="7"/>
  <c r="V23" i="7" s="1"/>
  <c r="V24" i="7" s="1"/>
  <c r="V29" i="7" s="1"/>
  <c r="V21" i="6"/>
  <c r="V23" i="6" s="1"/>
  <c r="V24" i="6" s="1"/>
  <c r="V29" i="6" s="1"/>
  <c r="T21" i="6"/>
  <c r="T23" i="6" s="1"/>
  <c r="T24" i="6" s="1"/>
  <c r="T29" i="6" s="1"/>
  <c r="P21" i="6"/>
  <c r="P23" i="6" s="1"/>
  <c r="P24" i="6" s="1"/>
  <c r="P29" i="6" s="1"/>
  <c r="L21" i="6"/>
  <c r="L23" i="6" s="1"/>
  <c r="L24" i="6" s="1"/>
  <c r="L29" i="6" s="1"/>
  <c r="J21" i="6"/>
  <c r="J23" i="6" s="1"/>
  <c r="J24" i="6" s="1"/>
  <c r="J29" i="6" s="1"/>
  <c r="D21" i="6"/>
  <c r="D23" i="6" s="1"/>
  <c r="D24" i="6" s="1"/>
  <c r="D29" i="6" s="1"/>
  <c r="Z21" i="6"/>
  <c r="Z23" i="6" s="1"/>
  <c r="Z24" i="6" s="1"/>
  <c r="Z29" i="6" s="1"/>
  <c r="X21" i="6"/>
  <c r="X23" i="6" s="1"/>
  <c r="X24" i="6" s="1"/>
  <c r="X29" i="6" s="1"/>
  <c r="R21" i="6"/>
  <c r="R23" i="6" s="1"/>
  <c r="R24" i="6" s="1"/>
  <c r="R29" i="6" s="1"/>
  <c r="R30" i="6" s="1"/>
  <c r="N21" i="6"/>
  <c r="N23" i="6" s="1"/>
  <c r="N24" i="6" s="1"/>
  <c r="N29" i="6" s="1"/>
  <c r="H21" i="6"/>
  <c r="H23" i="6" s="1"/>
  <c r="H24" i="6" s="1"/>
  <c r="H29" i="6" s="1"/>
  <c r="F21" i="6"/>
  <c r="F23" i="6" s="1"/>
  <c r="F24" i="6" s="1"/>
  <c r="F29" i="6" s="1"/>
  <c r="T21" i="7"/>
  <c r="T23" i="7" s="1"/>
  <c r="T24" i="7" s="1"/>
  <c r="T29" i="7" s="1"/>
  <c r="R23" i="7"/>
  <c r="R24" i="7" s="1"/>
  <c r="R29" i="7" s="1"/>
  <c r="P21" i="7"/>
  <c r="P23" i="7" s="1"/>
  <c r="P24" i="7" s="1"/>
  <c r="P29" i="7" s="1"/>
  <c r="N21" i="7"/>
  <c r="N23" i="7" s="1"/>
  <c r="N24" i="7" s="1"/>
  <c r="N29" i="7" s="1"/>
  <c r="L21" i="7"/>
  <c r="L23" i="7" s="1"/>
  <c r="L24" i="7" s="1"/>
  <c r="L29" i="7" s="1"/>
  <c r="J21" i="7"/>
  <c r="J23" i="7" s="1"/>
  <c r="J24" i="7" s="1"/>
  <c r="J29" i="7" s="1"/>
  <c r="H23" i="7"/>
  <c r="F21" i="7"/>
  <c r="F23" i="7" s="1"/>
  <c r="F24" i="7" s="1"/>
  <c r="F29" i="7" s="1"/>
  <c r="D21" i="7"/>
  <c r="D23" i="7" s="1"/>
  <c r="D24" i="7" s="1"/>
  <c r="D29" i="7" s="1"/>
  <c r="Z23" i="10"/>
  <c r="Z27" i="10" s="1"/>
  <c r="Z28" i="10" s="1"/>
  <c r="X21" i="10"/>
  <c r="X23" i="10" s="1"/>
  <c r="X27" i="10" s="1"/>
  <c r="X28" i="10" s="1"/>
  <c r="T23" i="10"/>
  <c r="T27" i="10" s="1"/>
  <c r="P23" i="10"/>
  <c r="N21" i="10"/>
  <c r="N23" i="10" s="1"/>
  <c r="L21" i="10"/>
  <c r="L23" i="10" s="1"/>
  <c r="L27" i="10" s="1"/>
  <c r="J21" i="10"/>
  <c r="J23" i="10" s="1"/>
  <c r="H21" i="10"/>
  <c r="H23" i="10" s="1"/>
  <c r="H28" i="10" s="1"/>
  <c r="F21" i="21"/>
  <c r="F23" i="21" s="1"/>
  <c r="H21" i="21"/>
  <c r="H23" i="21" s="1"/>
  <c r="J21" i="21"/>
  <c r="L21" i="21"/>
  <c r="L23" i="21" s="1"/>
  <c r="N21" i="21"/>
  <c r="N23" i="21" s="1"/>
  <c r="P21" i="21"/>
  <c r="P23" i="21" s="1"/>
  <c r="R21" i="21"/>
  <c r="R23" i="21" s="1"/>
  <c r="T21" i="21"/>
  <c r="T23" i="21" s="1"/>
  <c r="V21" i="21"/>
  <c r="X21" i="21"/>
  <c r="X23" i="21" s="1"/>
  <c r="Z21" i="21"/>
  <c r="Z23" i="21" s="1"/>
  <c r="D21" i="21"/>
  <c r="D23" i="21" s="1"/>
  <c r="Z24" i="21"/>
  <c r="Z29" i="21" s="1"/>
  <c r="X24" i="21"/>
  <c r="X29" i="21" s="1"/>
  <c r="V24" i="21"/>
  <c r="V29" i="21" s="1"/>
  <c r="T24" i="21"/>
  <c r="T29" i="21" s="1"/>
  <c r="R24" i="21"/>
  <c r="R29" i="21" s="1"/>
  <c r="P24" i="21"/>
  <c r="P29" i="21" s="1"/>
  <c r="N24" i="21"/>
  <c r="L24" i="21"/>
  <c r="L29" i="21" s="1"/>
  <c r="J24" i="21"/>
  <c r="J29" i="21" s="1"/>
  <c r="H24" i="21"/>
  <c r="H29" i="21" s="1"/>
  <c r="F24" i="21"/>
  <c r="F29" i="21" s="1"/>
  <c r="V23" i="21"/>
  <c r="J23" i="21"/>
  <c r="D24" i="21"/>
  <c r="D29" i="21" s="1"/>
  <c r="N29" i="21"/>
  <c r="AB7" i="21"/>
  <c r="Z21" i="17"/>
  <c r="Z23" i="17" s="1"/>
  <c r="X21" i="17"/>
  <c r="X23" i="17" s="1"/>
  <c r="X29" i="17" s="1"/>
  <c r="X30" i="17" s="1"/>
  <c r="V21" i="17"/>
  <c r="V23" i="17" s="1"/>
  <c r="T21" i="17"/>
  <c r="T23" i="17" s="1"/>
  <c r="R21" i="17"/>
  <c r="R23" i="17" s="1"/>
  <c r="P21" i="17"/>
  <c r="P23" i="17" s="1"/>
  <c r="N21" i="17"/>
  <c r="N23" i="17" s="1"/>
  <c r="L21" i="17"/>
  <c r="L23" i="17" s="1"/>
  <c r="J21" i="17"/>
  <c r="J23" i="17" s="1"/>
  <c r="H21" i="17"/>
  <c r="H23" i="17" s="1"/>
  <c r="D21" i="16"/>
  <c r="D23" i="16" s="1"/>
  <c r="D24" i="16" s="1"/>
  <c r="D29" i="16" s="1"/>
  <c r="F21" i="16"/>
  <c r="F23" i="16" s="1"/>
  <c r="F24" i="16" s="1"/>
  <c r="F29" i="16" s="1"/>
  <c r="H21" i="16"/>
  <c r="H23" i="16" s="1"/>
  <c r="H24" i="16" s="1"/>
  <c r="J21" i="16"/>
  <c r="J23" i="16" s="1"/>
  <c r="J24" i="16" s="1"/>
  <c r="L21" i="16"/>
  <c r="L23" i="16" s="1"/>
  <c r="L24" i="16" s="1"/>
  <c r="N21" i="16"/>
  <c r="N23" i="16" s="1"/>
  <c r="N24" i="16" s="1"/>
  <c r="P21" i="16"/>
  <c r="P23" i="16" s="1"/>
  <c r="P24" i="16" s="1"/>
  <c r="R21" i="16"/>
  <c r="R23" i="16" s="1"/>
  <c r="R24" i="16" s="1"/>
  <c r="T21" i="16"/>
  <c r="T23" i="16" s="1"/>
  <c r="T24" i="16" s="1"/>
  <c r="T29" i="16" s="1"/>
  <c r="V21" i="16"/>
  <c r="V23" i="16" s="1"/>
  <c r="V24" i="16" s="1"/>
  <c r="V29" i="16" s="1"/>
  <c r="X21" i="16"/>
  <c r="X23" i="16" s="1"/>
  <c r="X24" i="16" s="1"/>
  <c r="X29" i="16" s="1"/>
  <c r="Z23" i="16"/>
  <c r="F21" i="17"/>
  <c r="D21" i="17"/>
  <c r="D23" i="17" s="1"/>
  <c r="AB29" i="17"/>
  <c r="AB7" i="17"/>
  <c r="AB7" i="16"/>
  <c r="D31" i="2"/>
  <c r="F31" i="2"/>
  <c r="H31" i="2"/>
  <c r="J31" i="2"/>
  <c r="V31" i="2"/>
  <c r="X31" i="2"/>
  <c r="Z31" i="2"/>
  <c r="L31" i="2"/>
  <c r="N31" i="2"/>
  <c r="P31" i="2"/>
  <c r="R31" i="2"/>
  <c r="T31" i="2"/>
  <c r="AB31" i="2"/>
  <c r="Z22" i="2"/>
  <c r="Z25" i="2" s="1"/>
  <c r="X22" i="2"/>
  <c r="V22" i="2"/>
  <c r="V25" i="2" s="1"/>
  <c r="T22" i="2"/>
  <c r="T25" i="2" s="1"/>
  <c r="R22" i="2"/>
  <c r="R25" i="2" s="1"/>
  <c r="P22" i="2"/>
  <c r="P25" i="2" s="1"/>
  <c r="N22" i="2"/>
  <c r="N25" i="2" s="1"/>
  <c r="L22" i="2"/>
  <c r="L25" i="2" s="1"/>
  <c r="J22" i="2"/>
  <c r="J25" i="2" s="1"/>
  <c r="H22" i="2"/>
  <c r="H25" i="2" s="1"/>
  <c r="F22" i="2"/>
  <c r="F25" i="2" s="1"/>
  <c r="D22" i="2"/>
  <c r="D25" i="2" s="1"/>
  <c r="Z24" i="16" l="1"/>
  <c r="Z29" i="16" s="1"/>
  <c r="Z30" i="16" s="1"/>
  <c r="J30" i="35"/>
  <c r="D63" i="22"/>
  <c r="D64" i="22" s="1"/>
  <c r="R63" i="22"/>
  <c r="R64" i="22" s="1"/>
  <c r="X23" i="23"/>
  <c r="X24" i="23" s="1"/>
  <c r="X23" i="30"/>
  <c r="X29" i="30" s="1"/>
  <c r="X30" i="30" s="1"/>
  <c r="X23" i="33"/>
  <c r="X24" i="33" s="1"/>
  <c r="X29" i="33" s="1"/>
  <c r="X30" i="33" s="1"/>
  <c r="X23" i="36"/>
  <c r="X24" i="36" s="1"/>
  <c r="X29" i="36" s="1"/>
  <c r="X30" i="36" s="1"/>
  <c r="N30" i="41"/>
  <c r="N27" i="10"/>
  <c r="N24" i="10"/>
  <c r="H24" i="7"/>
  <c r="H29" i="7" s="1"/>
  <c r="H30" i="7" s="1"/>
  <c r="P27" i="10"/>
  <c r="P59" i="25"/>
  <c r="AB60" i="25" s="1"/>
  <c r="J30" i="40"/>
  <c r="F54" i="6"/>
  <c r="F59" i="6" s="1"/>
  <c r="F60" i="6" s="1"/>
  <c r="J27" i="10"/>
  <c r="J28" i="10" s="1"/>
  <c r="L24" i="41"/>
  <c r="L29" i="41" s="1"/>
  <c r="L30" i="41" s="1"/>
  <c r="N24" i="41"/>
  <c r="N29" i="41" s="1"/>
  <c r="D29" i="41"/>
  <c r="D30" i="41" s="1"/>
  <c r="F24" i="41"/>
  <c r="F29" i="41" s="1"/>
  <c r="F30" i="41" s="1"/>
  <c r="J24" i="41"/>
  <c r="J29" i="41" s="1"/>
  <c r="J30" i="41" s="1"/>
  <c r="H24" i="41"/>
  <c r="H29" i="41" s="1"/>
  <c r="H30" i="41" s="1"/>
  <c r="H30" i="40"/>
  <c r="H24" i="40"/>
  <c r="H29" i="40" s="1"/>
  <c r="J29" i="40"/>
  <c r="Z24" i="40"/>
  <c r="Z29" i="40" s="1"/>
  <c r="Z30" i="40" s="1"/>
  <c r="L29" i="40"/>
  <c r="L30" i="40" s="1"/>
  <c r="N29" i="40"/>
  <c r="N30" i="40" s="1"/>
  <c r="X23" i="40"/>
  <c r="X24" i="40" s="1"/>
  <c r="X29" i="40" s="1"/>
  <c r="X30" i="40" s="1"/>
  <c r="D24" i="40"/>
  <c r="D29" i="40" s="1"/>
  <c r="D30" i="40" s="1"/>
  <c r="F24" i="40"/>
  <c r="F29" i="40" s="1"/>
  <c r="F30" i="40" s="1"/>
  <c r="V24" i="40"/>
  <c r="V29" i="40" s="1"/>
  <c r="V30" i="40" s="1"/>
  <c r="T24" i="40"/>
  <c r="T29" i="40" s="1"/>
  <c r="T30" i="40" s="1"/>
  <c r="F29" i="39"/>
  <c r="F30" i="39" s="1"/>
  <c r="D29" i="39"/>
  <c r="D30" i="39" s="1"/>
  <c r="F24" i="37"/>
  <c r="F29" i="37" s="1"/>
  <c r="F30" i="37" s="1"/>
  <c r="P24" i="37"/>
  <c r="P29" i="37" s="1"/>
  <c r="R29" i="37"/>
  <c r="R30" i="37" s="1"/>
  <c r="D24" i="37"/>
  <c r="D29" i="37" s="1"/>
  <c r="D30" i="37" s="1"/>
  <c r="T29" i="37"/>
  <c r="T30" i="37" s="1"/>
  <c r="Z24" i="37"/>
  <c r="Z29" i="37" s="1"/>
  <c r="Z30" i="37" s="1"/>
  <c r="F24" i="10"/>
  <c r="F28" i="10" s="1"/>
  <c r="D28" i="10"/>
  <c r="J24" i="36"/>
  <c r="J29" i="36" s="1"/>
  <c r="Z24" i="36"/>
  <c r="D24" i="36"/>
  <c r="D29" i="36" s="1"/>
  <c r="T24" i="36"/>
  <c r="T29" i="36" s="1"/>
  <c r="T30" i="36" s="1"/>
  <c r="N24" i="36"/>
  <c r="N29" i="36" s="1"/>
  <c r="N30" i="36" s="1"/>
  <c r="H24" i="36"/>
  <c r="H29" i="36" s="1"/>
  <c r="H30" i="36" s="1"/>
  <c r="L24" i="36"/>
  <c r="L29" i="36" s="1"/>
  <c r="P24" i="36"/>
  <c r="P29" i="36" s="1"/>
  <c r="P30" i="36" s="1"/>
  <c r="R24" i="36"/>
  <c r="R29" i="36" s="1"/>
  <c r="R30" i="36" s="1"/>
  <c r="F24" i="36"/>
  <c r="F29" i="36" s="1"/>
  <c r="F30" i="36" s="1"/>
  <c r="V24" i="36"/>
  <c r="V29" i="36" s="1"/>
  <c r="V30" i="36" s="1"/>
  <c r="D24" i="35"/>
  <c r="D29" i="35" s="1"/>
  <c r="D30" i="35" s="1"/>
  <c r="T24" i="35"/>
  <c r="T29" i="35" s="1"/>
  <c r="T30" i="35" s="1"/>
  <c r="H24" i="35"/>
  <c r="H29" i="35" s="1"/>
  <c r="H30" i="35" s="1"/>
  <c r="Z24" i="35"/>
  <c r="Z29" i="35" s="1"/>
  <c r="Z30" i="35" s="1"/>
  <c r="L24" i="35"/>
  <c r="L29" i="35" s="1"/>
  <c r="L30" i="35" s="1"/>
  <c r="N24" i="35"/>
  <c r="N29" i="35" s="1"/>
  <c r="N30" i="35" s="1"/>
  <c r="J24" i="35"/>
  <c r="J29" i="35" s="1"/>
  <c r="R24" i="35"/>
  <c r="R29" i="35" s="1"/>
  <c r="R30" i="35" s="1"/>
  <c r="X23" i="35"/>
  <c r="X24" i="35" s="1"/>
  <c r="X29" i="35" s="1"/>
  <c r="X30" i="35" s="1"/>
  <c r="P24" i="35"/>
  <c r="P29" i="35" s="1"/>
  <c r="P30" i="35" s="1"/>
  <c r="F24" i="35"/>
  <c r="F29" i="35" s="1"/>
  <c r="F30" i="35" s="1"/>
  <c r="V24" i="35"/>
  <c r="V29" i="35" s="1"/>
  <c r="V30" i="35" s="1"/>
  <c r="D24" i="34"/>
  <c r="D29" i="34" s="1"/>
  <c r="D30" i="34" s="1"/>
  <c r="N24" i="34"/>
  <c r="N29" i="34" s="1"/>
  <c r="N30" i="34" s="1"/>
  <c r="R24" i="34"/>
  <c r="R29" i="34" s="1"/>
  <c r="R30" i="34" s="1"/>
  <c r="J24" i="34"/>
  <c r="J29" i="34" s="1"/>
  <c r="J30" i="34" s="1"/>
  <c r="Z24" i="34"/>
  <c r="Z29" i="34" s="1"/>
  <c r="Z30" i="34" s="1"/>
  <c r="T24" i="34"/>
  <c r="T29" i="34" s="1"/>
  <c r="T30" i="34" s="1"/>
  <c r="H24" i="34"/>
  <c r="H29" i="34" s="1"/>
  <c r="H30" i="34" s="1"/>
  <c r="L24" i="34"/>
  <c r="L29" i="34" s="1"/>
  <c r="L30" i="34" s="1"/>
  <c r="X30" i="34"/>
  <c r="P24" i="34"/>
  <c r="P29" i="34" s="1"/>
  <c r="P30" i="34" s="1"/>
  <c r="F24" i="34"/>
  <c r="F29" i="34" s="1"/>
  <c r="F30" i="34" s="1"/>
  <c r="V24" i="34"/>
  <c r="V29" i="34" s="1"/>
  <c r="V30" i="34" s="1"/>
  <c r="N24" i="33"/>
  <c r="N29" i="33" s="1"/>
  <c r="N30" i="33" s="1"/>
  <c r="R24" i="33"/>
  <c r="R29" i="33" s="1"/>
  <c r="R30" i="33" s="1"/>
  <c r="D24" i="33"/>
  <c r="D29" i="33" s="1"/>
  <c r="D30" i="33" s="1"/>
  <c r="T24" i="33"/>
  <c r="T29" i="33" s="1"/>
  <c r="T30" i="33" s="1"/>
  <c r="H24" i="33"/>
  <c r="H29" i="33" s="1"/>
  <c r="J24" i="33"/>
  <c r="J29" i="33" s="1"/>
  <c r="Z24" i="33"/>
  <c r="Z29" i="33" s="1"/>
  <c r="Z30" i="33" s="1"/>
  <c r="L24" i="33"/>
  <c r="L29" i="33" s="1"/>
  <c r="P24" i="33"/>
  <c r="P29" i="33" s="1"/>
  <c r="P30" i="33" s="1"/>
  <c r="F24" i="33"/>
  <c r="F29" i="33" s="1"/>
  <c r="F30" i="33" s="1"/>
  <c r="V24" i="33"/>
  <c r="V29" i="33" s="1"/>
  <c r="V30" i="33" s="1"/>
  <c r="V29" i="10"/>
  <c r="Z29" i="10"/>
  <c r="N29" i="10"/>
  <c r="X29" i="10"/>
  <c r="H29" i="10"/>
  <c r="J29" i="10"/>
  <c r="J30" i="10" s="1"/>
  <c r="R29" i="10"/>
  <c r="AB23" i="25"/>
  <c r="V30" i="21"/>
  <c r="T30" i="6"/>
  <c r="AB21" i="27"/>
  <c r="N30" i="6"/>
  <c r="X30" i="6"/>
  <c r="P30" i="6"/>
  <c r="AB21" i="25"/>
  <c r="Z29" i="30"/>
  <c r="Z30" i="30" s="1"/>
  <c r="L24" i="30"/>
  <c r="L29" i="30" s="1"/>
  <c r="P24" i="30"/>
  <c r="P29" i="30" s="1"/>
  <c r="P30" i="30" s="1"/>
  <c r="R29" i="30"/>
  <c r="R30" i="30" s="1"/>
  <c r="D24" i="30"/>
  <c r="D29" i="30" s="1"/>
  <c r="D30" i="30" s="1"/>
  <c r="T24" i="30"/>
  <c r="T29" i="30" s="1"/>
  <c r="T30" i="30" s="1"/>
  <c r="F24" i="30"/>
  <c r="F29" i="30" s="1"/>
  <c r="F30" i="30" s="1"/>
  <c r="V29" i="30"/>
  <c r="V30" i="30" s="1"/>
  <c r="H24" i="30"/>
  <c r="H29" i="30" s="1"/>
  <c r="D23" i="27"/>
  <c r="H24" i="27"/>
  <c r="H29" i="27" s="1"/>
  <c r="H30" i="27" s="1"/>
  <c r="L24" i="27"/>
  <c r="L29" i="27" s="1"/>
  <c r="L30" i="27" s="1"/>
  <c r="N24" i="27"/>
  <c r="N29" i="27" s="1"/>
  <c r="N30" i="27" s="1"/>
  <c r="P24" i="27"/>
  <c r="P29" i="27" s="1"/>
  <c r="P30" i="27" s="1"/>
  <c r="R24" i="27"/>
  <c r="T24" i="27"/>
  <c r="T29" i="27" s="1"/>
  <c r="F24" i="27"/>
  <c r="F29" i="27" s="1"/>
  <c r="F30" i="27" s="1"/>
  <c r="V24" i="27"/>
  <c r="V29" i="27" s="1"/>
  <c r="V30" i="27" s="1"/>
  <c r="D24" i="25"/>
  <c r="D29" i="25" s="1"/>
  <c r="D30" i="25" s="1"/>
  <c r="F24" i="25"/>
  <c r="F29" i="25" s="1"/>
  <c r="F30" i="25" s="1"/>
  <c r="N24" i="23"/>
  <c r="N29" i="23" s="1"/>
  <c r="P24" i="23"/>
  <c r="P29" i="23" s="1"/>
  <c r="P30" i="23" s="1"/>
  <c r="T24" i="23"/>
  <c r="R24" i="23"/>
  <c r="D24" i="23"/>
  <c r="D29" i="23" s="1"/>
  <c r="F29" i="23"/>
  <c r="F30" i="23" s="1"/>
  <c r="V24" i="23"/>
  <c r="H24" i="23"/>
  <c r="H29" i="23" s="1"/>
  <c r="J24" i="23"/>
  <c r="J29" i="23" s="1"/>
  <c r="Z24" i="23"/>
  <c r="L30" i="6"/>
  <c r="F30" i="6"/>
  <c r="H30" i="6"/>
  <c r="J30" i="6"/>
  <c r="D32" i="2"/>
  <c r="H30" i="21"/>
  <c r="Z30" i="21"/>
  <c r="F23" i="17"/>
  <c r="P30" i="21"/>
  <c r="F30" i="21"/>
  <c r="L30" i="21"/>
  <c r="J30" i="21"/>
  <c r="N30" i="21"/>
  <c r="T30" i="21"/>
  <c r="R30" i="21"/>
  <c r="X30" i="21"/>
  <c r="D30" i="21"/>
  <c r="Z30" i="6"/>
  <c r="R29" i="17"/>
  <c r="R30" i="17" s="1"/>
  <c r="L30" i="17"/>
  <c r="P29" i="17"/>
  <c r="P30" i="17" s="1"/>
  <c r="N30" i="17"/>
  <c r="V29" i="17"/>
  <c r="V30" i="17" s="1"/>
  <c r="Z29" i="17"/>
  <c r="Z30" i="17" s="1"/>
  <c r="T29" i="17"/>
  <c r="T30" i="17" s="1"/>
  <c r="AB21" i="17"/>
  <c r="D30" i="7"/>
  <c r="D30" i="6"/>
  <c r="R32" i="2"/>
  <c r="AB25" i="2"/>
  <c r="T32" i="2"/>
  <c r="H32" i="2"/>
  <c r="J32" i="2"/>
  <c r="Z32" i="2"/>
  <c r="L32" i="2"/>
  <c r="N32" i="2"/>
  <c r="V32" i="2"/>
  <c r="P32" i="2"/>
  <c r="AB22" i="2"/>
  <c r="X25" i="2"/>
  <c r="X32" i="2" s="1"/>
  <c r="V29" i="23" l="1"/>
  <c r="V30" i="23" s="1"/>
  <c r="R29" i="23"/>
  <c r="R30" i="23" s="1"/>
  <c r="T29" i="23"/>
  <c r="T30" i="23" s="1"/>
  <c r="Z29" i="23"/>
  <c r="Z30" i="23" s="1"/>
  <c r="X29" i="23"/>
  <c r="X30" i="23" s="1"/>
  <c r="T30" i="27"/>
  <c r="AE22" i="27" s="1"/>
  <c r="F29" i="10"/>
  <c r="F30" i="10" s="1"/>
  <c r="D29" i="10"/>
  <c r="D30" i="10" s="1"/>
  <c r="D24" i="27"/>
  <c r="D29" i="27" s="1"/>
  <c r="D30" i="27" s="1"/>
  <c r="AB23" i="27"/>
  <c r="R29" i="27"/>
  <c r="R30" i="27" s="1"/>
  <c r="AB30" i="25"/>
  <c r="AB23" i="17"/>
  <c r="D29" i="17"/>
  <c r="D30" i="17" s="1"/>
  <c r="AB30" i="17" s="1"/>
  <c r="F32" i="2"/>
  <c r="AB32" i="2" s="1"/>
  <c r="AB30" i="27" l="1"/>
</calcChain>
</file>

<file path=xl/sharedStrings.xml><?xml version="1.0" encoding="utf-8"?>
<sst xmlns="http://schemas.openxmlformats.org/spreadsheetml/2006/main" count="4872" uniqueCount="122">
  <si>
    <t>雇　用　年　月　日</t>
    <rPh sb="0" eb="1">
      <t>ヤトイ</t>
    </rPh>
    <rPh sb="2" eb="3">
      <t>ヨウ</t>
    </rPh>
    <rPh sb="4" eb="5">
      <t>ネン</t>
    </rPh>
    <rPh sb="6" eb="7">
      <t>ツキ</t>
    </rPh>
    <rPh sb="8" eb="9">
      <t>ヒ</t>
    </rPh>
    <phoneticPr fontId="3"/>
  </si>
  <si>
    <t>所　　属</t>
    <rPh sb="0" eb="1">
      <t>トコロ</t>
    </rPh>
    <rPh sb="3" eb="4">
      <t>ゾク</t>
    </rPh>
    <phoneticPr fontId="3"/>
  </si>
  <si>
    <t>職　　名</t>
    <rPh sb="0" eb="1">
      <t>ショク</t>
    </rPh>
    <rPh sb="3" eb="4">
      <t>メイ</t>
    </rPh>
    <phoneticPr fontId="3"/>
  </si>
  <si>
    <t>氏　　名</t>
    <rPh sb="0" eb="1">
      <t>シ</t>
    </rPh>
    <rPh sb="3" eb="4">
      <t>メイ</t>
    </rPh>
    <phoneticPr fontId="3"/>
  </si>
  <si>
    <t>性別</t>
    <rPh sb="0" eb="2">
      <t>セイベツ</t>
    </rPh>
    <phoneticPr fontId="3"/>
  </si>
  <si>
    <t>男・女</t>
    <rPh sb="0" eb="1">
      <t>オトコ</t>
    </rPh>
    <rPh sb="2" eb="3">
      <t>オンナ</t>
    </rPh>
    <phoneticPr fontId="3"/>
  </si>
  <si>
    <t>賃金計算期間</t>
    <rPh sb="0" eb="2">
      <t>チンギン</t>
    </rPh>
    <rPh sb="2" eb="4">
      <t>ケイサン</t>
    </rPh>
    <rPh sb="4" eb="6">
      <t>キカン</t>
    </rPh>
    <phoneticPr fontId="3"/>
  </si>
  <si>
    <t>12月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</si>
  <si>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</si>
  <si>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</si>
  <si>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</si>
  <si>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</si>
  <si>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</si>
  <si>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</si>
  <si>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</si>
  <si>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</si>
  <si>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</si>
  <si>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</si>
  <si>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</si>
  <si>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合計</t>
    <rPh sb="0" eb="2">
      <t>ゴウケイ</t>
    </rPh>
    <phoneticPr fontId="3"/>
  </si>
  <si>
    <t>日</t>
    <rPh sb="0" eb="1">
      <t>ヒ</t>
    </rPh>
    <phoneticPr fontId="3"/>
  </si>
  <si>
    <t>Ｈ</t>
    <phoneticPr fontId="3"/>
  </si>
  <si>
    <t>休日労働時間数</t>
    <rPh sb="0" eb="2">
      <t>キュウジツ</t>
    </rPh>
    <rPh sb="2" eb="4">
      <t>ロウドウ</t>
    </rPh>
    <rPh sb="4" eb="7">
      <t>ジカンスウ</t>
    </rPh>
    <phoneticPr fontId="3"/>
  </si>
  <si>
    <t>早出残業時間数</t>
    <rPh sb="0" eb="2">
      <t>ハヤデ</t>
    </rPh>
    <rPh sb="2" eb="4">
      <t>ザンギョウ</t>
    </rPh>
    <rPh sb="4" eb="7">
      <t>ジカンスウ</t>
    </rPh>
    <phoneticPr fontId="3"/>
  </si>
  <si>
    <t>深夜労働時間数</t>
    <rPh sb="0" eb="2">
      <t>シンヤ</t>
    </rPh>
    <rPh sb="2" eb="4">
      <t>ロウドウ</t>
    </rPh>
    <rPh sb="4" eb="7">
      <t>ジカンスウ</t>
    </rPh>
    <phoneticPr fontId="3"/>
  </si>
  <si>
    <t>基本給</t>
    <rPh sb="0" eb="3">
      <t>キホンキュウ</t>
    </rPh>
    <phoneticPr fontId="3"/>
  </si>
  <si>
    <t>所定時間外割増賃金</t>
    <rPh sb="0" eb="2">
      <t>ショテイ</t>
    </rPh>
    <rPh sb="2" eb="4">
      <t>ジカン</t>
    </rPh>
    <rPh sb="4" eb="5">
      <t>ガイ</t>
    </rPh>
    <rPh sb="5" eb="7">
      <t>ワリマシ</t>
    </rPh>
    <rPh sb="7" eb="9">
      <t>チンギン</t>
    </rPh>
    <phoneticPr fontId="3"/>
  </si>
  <si>
    <t>夜勤基本給</t>
    <rPh sb="0" eb="2">
      <t>ヤキン</t>
    </rPh>
    <rPh sb="2" eb="5">
      <t>キホンキュウ</t>
    </rPh>
    <phoneticPr fontId="3"/>
  </si>
  <si>
    <t>交通費</t>
    <rPh sb="0" eb="3">
      <t>コウツウヒ</t>
    </rPh>
    <phoneticPr fontId="3"/>
  </si>
  <si>
    <t>同乗手当</t>
    <rPh sb="0" eb="2">
      <t>ドウジョウ</t>
    </rPh>
    <rPh sb="2" eb="4">
      <t>テアテ</t>
    </rPh>
    <phoneticPr fontId="3"/>
  </si>
  <si>
    <t>イベント他</t>
    <rPh sb="4" eb="5">
      <t>ホカ</t>
    </rPh>
    <phoneticPr fontId="3"/>
  </si>
  <si>
    <t>小計</t>
    <rPh sb="0" eb="2">
      <t>ショウケイ</t>
    </rPh>
    <phoneticPr fontId="3"/>
  </si>
  <si>
    <t>臨時の給与</t>
    <rPh sb="0" eb="2">
      <t>リンジ</t>
    </rPh>
    <rPh sb="3" eb="5">
      <t>キュウヨ</t>
    </rPh>
    <phoneticPr fontId="3"/>
  </si>
  <si>
    <t>控除額</t>
    <rPh sb="0" eb="2">
      <t>コウジョ</t>
    </rPh>
    <rPh sb="2" eb="3">
      <t>ガク</t>
    </rPh>
    <phoneticPr fontId="3"/>
  </si>
  <si>
    <t>雇用保険料</t>
    <rPh sb="0" eb="2">
      <t>コヨウ</t>
    </rPh>
    <rPh sb="2" eb="4">
      <t>ホケン</t>
    </rPh>
    <rPh sb="4" eb="5">
      <t>リョウ</t>
    </rPh>
    <phoneticPr fontId="3"/>
  </si>
  <si>
    <t>所得税</t>
    <rPh sb="0" eb="3">
      <t>ショトクゼイ</t>
    </rPh>
    <phoneticPr fontId="3"/>
  </si>
  <si>
    <t>前払い</t>
    <rPh sb="0" eb="2">
      <t>マエバラ</t>
    </rPh>
    <phoneticPr fontId="3"/>
  </si>
  <si>
    <t>控除合計額</t>
    <rPh sb="0" eb="2">
      <t>コウジョ</t>
    </rPh>
    <rPh sb="2" eb="4">
      <t>ゴウケイ</t>
    </rPh>
    <rPh sb="4" eb="5">
      <t>ガク</t>
    </rPh>
    <phoneticPr fontId="3"/>
  </si>
  <si>
    <t>差引支給額</t>
    <rPh sb="0" eb="2">
      <t>サシヒキ</t>
    </rPh>
    <rPh sb="2" eb="4">
      <t>シキュウ</t>
    </rPh>
    <rPh sb="4" eb="5">
      <t>ガク</t>
    </rPh>
    <phoneticPr fontId="3"/>
  </si>
  <si>
    <r>
      <t>　　　　　　　　　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1" eb="12">
      <t>チン</t>
    </rPh>
    <rPh sb="17" eb="18">
      <t>キン</t>
    </rPh>
    <rPh sb="22" eb="23">
      <t>ダイ</t>
    </rPh>
    <rPh sb="27" eb="28">
      <t>トバリ</t>
    </rPh>
    <rPh sb="32" eb="34">
      <t>ジョウジ</t>
    </rPh>
    <rPh sb="34" eb="36">
      <t>シヨウ</t>
    </rPh>
    <rPh sb="39" eb="42">
      <t>ロウドウシャ</t>
    </rPh>
    <rPh sb="43" eb="44">
      <t>タイ</t>
    </rPh>
    <phoneticPr fontId="3"/>
  </si>
  <si>
    <t>寸志</t>
    <rPh sb="0" eb="2">
      <t>スンシ</t>
    </rPh>
    <phoneticPr fontId="2"/>
  </si>
  <si>
    <t>平日勤務日数</t>
    <rPh sb="0" eb="4">
      <t>ヘイジツキンム</t>
    </rPh>
    <rPh sb="4" eb="6">
      <t>ニッスウ</t>
    </rPh>
    <phoneticPr fontId="3"/>
  </si>
  <si>
    <t>日･祝･夜勤務日数</t>
    <rPh sb="0" eb="1">
      <t>ニチ</t>
    </rPh>
    <rPh sb="2" eb="3">
      <t>シュク</t>
    </rPh>
    <rPh sb="4" eb="6">
      <t>ヤキン</t>
    </rPh>
    <rPh sb="6" eb="7">
      <t>ム</t>
    </rPh>
    <rPh sb="7" eb="9">
      <t>ニッスウ</t>
    </rPh>
    <phoneticPr fontId="3"/>
  </si>
  <si>
    <t>諸手当</t>
    <rPh sb="0" eb="3">
      <t>ショテアテ</t>
    </rPh>
    <phoneticPr fontId="2"/>
  </si>
  <si>
    <t>　　　手当</t>
    <rPh sb="3" eb="5">
      <t>テアテ</t>
    </rPh>
    <phoneticPr fontId="3"/>
  </si>
  <si>
    <t>　　　　　手当</t>
    <rPh sb="5" eb="7">
      <t>テアテ</t>
    </rPh>
    <phoneticPr fontId="3"/>
  </si>
  <si>
    <t>　　手当</t>
    <rPh sb="2" eb="4">
      <t>テアテ</t>
    </rPh>
    <phoneticPr fontId="3"/>
  </si>
  <si>
    <t>交通誘導警備</t>
    <rPh sb="0" eb="6">
      <t>コウツウユウドウケイビ</t>
    </rPh>
    <phoneticPr fontId="3"/>
  </si>
  <si>
    <t>市県民税</t>
    <rPh sb="0" eb="4">
      <t>シケンミンゼイ</t>
    </rPh>
    <phoneticPr fontId="3"/>
  </si>
  <si>
    <t>社会保険</t>
    <rPh sb="0" eb="4">
      <t>シャカイホケン</t>
    </rPh>
    <phoneticPr fontId="3"/>
  </si>
  <si>
    <t>平日残業</t>
    <rPh sb="0" eb="4">
      <t>ヘイジツザンギョウ</t>
    </rPh>
    <phoneticPr fontId="3"/>
  </si>
  <si>
    <t>日･祝･夜　残業</t>
    <rPh sb="0" eb="1">
      <t>ニチ</t>
    </rPh>
    <rPh sb="2" eb="3">
      <t>シュク</t>
    </rPh>
    <rPh sb="4" eb="5">
      <t>ヨル</t>
    </rPh>
    <rPh sb="6" eb="8">
      <t>ザンギョウ</t>
    </rPh>
    <phoneticPr fontId="3"/>
  </si>
  <si>
    <t>その他</t>
    <rPh sb="2" eb="3">
      <t>タ</t>
    </rPh>
    <phoneticPr fontId="3"/>
  </si>
  <si>
    <t>香山　満</t>
    <rPh sb="0" eb="2">
      <t>コウヤマ</t>
    </rPh>
    <rPh sb="3" eb="4">
      <t>ミツル</t>
    </rPh>
    <phoneticPr fontId="2"/>
  </si>
  <si>
    <t>2級</t>
    <rPh sb="1" eb="2">
      <t>キュウ</t>
    </rPh>
    <phoneticPr fontId="2"/>
  </si>
  <si>
    <t>畑中幸雄</t>
    <rPh sb="0" eb="4">
      <t>ハタナカユキオ</t>
    </rPh>
    <phoneticPr fontId="2"/>
  </si>
  <si>
    <t>霞末英一</t>
    <rPh sb="0" eb="4">
      <t>カスエエイイチ</t>
    </rPh>
    <phoneticPr fontId="2"/>
  </si>
  <si>
    <t>大崎和哉</t>
    <rPh sb="0" eb="4">
      <t>オオサキカズヤ</t>
    </rPh>
    <phoneticPr fontId="2"/>
  </si>
  <si>
    <t>大崎宏稀</t>
    <rPh sb="0" eb="4">
      <t>オオサキコウキ</t>
    </rPh>
    <phoneticPr fontId="2"/>
  </si>
  <si>
    <t>指導教育責任者</t>
    <rPh sb="0" eb="7">
      <t>シドウキョウイクセキニンシャ</t>
    </rPh>
    <phoneticPr fontId="2"/>
  </si>
  <si>
    <t>交通2級</t>
    <rPh sb="0" eb="2">
      <t>コウツウ</t>
    </rPh>
    <rPh sb="3" eb="4">
      <t>キュウ</t>
    </rPh>
    <phoneticPr fontId="2"/>
  </si>
  <si>
    <t>施設2級</t>
    <rPh sb="0" eb="2">
      <t>シセツ</t>
    </rPh>
    <rPh sb="3" eb="4">
      <t>キュウ</t>
    </rPh>
    <phoneticPr fontId="2"/>
  </si>
  <si>
    <t>日祝夜勤残業</t>
    <rPh sb="0" eb="2">
      <t>ニチシュク</t>
    </rPh>
    <rPh sb="2" eb="4">
      <t>ヤキン</t>
    </rPh>
    <rPh sb="4" eb="6">
      <t>ザンギョウ</t>
    </rPh>
    <phoneticPr fontId="3"/>
  </si>
  <si>
    <t>大崎恵子</t>
    <rPh sb="0" eb="2">
      <t>オオサキ</t>
    </rPh>
    <rPh sb="2" eb="4">
      <t>ケイコ</t>
    </rPh>
    <phoneticPr fontId="2"/>
  </si>
  <si>
    <t>交通警備</t>
    <rPh sb="0" eb="2">
      <t>コウツウ</t>
    </rPh>
    <rPh sb="2" eb="4">
      <t>ケイビ</t>
    </rPh>
    <phoneticPr fontId="3"/>
  </si>
  <si>
    <t>管清</t>
    <rPh sb="0" eb="1">
      <t>カン</t>
    </rPh>
    <rPh sb="1" eb="2">
      <t>キヨシ</t>
    </rPh>
    <phoneticPr fontId="2"/>
  </si>
  <si>
    <t>技能</t>
    <rPh sb="0" eb="2">
      <t>ギノウ</t>
    </rPh>
    <phoneticPr fontId="2"/>
  </si>
  <si>
    <t>技能</t>
    <rPh sb="0" eb="2">
      <t>ギノウ</t>
    </rPh>
    <phoneticPr fontId="2"/>
  </si>
  <si>
    <t>正月</t>
    <rPh sb="0" eb="2">
      <t>ショウガツ</t>
    </rPh>
    <phoneticPr fontId="2"/>
  </si>
  <si>
    <t>技能</t>
    <rPh sb="0" eb="2">
      <t>ギノウ</t>
    </rPh>
    <phoneticPr fontId="2"/>
  </si>
  <si>
    <t>鴻斎　かおり</t>
    <rPh sb="0" eb="1">
      <t>オオトリ</t>
    </rPh>
    <rPh sb="1" eb="2">
      <t>イツキ</t>
    </rPh>
    <phoneticPr fontId="2"/>
  </si>
  <si>
    <t>サポート</t>
    <phoneticPr fontId="2"/>
  </si>
  <si>
    <t>岡本善信</t>
    <rPh sb="0" eb="2">
      <t>オカモト</t>
    </rPh>
    <rPh sb="2" eb="4">
      <t>ヨシノブ</t>
    </rPh>
    <phoneticPr fontId="2"/>
  </si>
  <si>
    <t>新澤健男</t>
    <rPh sb="0" eb="2">
      <t>ニイザワ</t>
    </rPh>
    <rPh sb="2" eb="4">
      <t>タケオ</t>
    </rPh>
    <phoneticPr fontId="2"/>
  </si>
  <si>
    <t>山本茂樹</t>
    <rPh sb="0" eb="2">
      <t>ヤマモト</t>
    </rPh>
    <rPh sb="2" eb="4">
      <t>シゲキ</t>
    </rPh>
    <phoneticPr fontId="2"/>
  </si>
  <si>
    <r>
      <t>　　　　　　　　　2024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5" eb="16">
      <t>チン</t>
    </rPh>
    <rPh sb="21" eb="22">
      <t>キン</t>
    </rPh>
    <rPh sb="26" eb="27">
      <t>ダイ</t>
    </rPh>
    <rPh sb="31" eb="32">
      <t>トバリ</t>
    </rPh>
    <rPh sb="36" eb="38">
      <t>ジョウジ</t>
    </rPh>
    <rPh sb="38" eb="40">
      <t>シヨウ</t>
    </rPh>
    <rPh sb="43" eb="46">
      <t>ロウドウシャ</t>
    </rPh>
    <rPh sb="47" eb="48">
      <t>タイ</t>
    </rPh>
    <phoneticPr fontId="3"/>
  </si>
  <si>
    <t>伊藤優希</t>
    <rPh sb="0" eb="4">
      <t>イトウユウキ</t>
    </rPh>
    <phoneticPr fontId="2"/>
  </si>
  <si>
    <t>等級</t>
    <rPh sb="0" eb="2">
      <t>トウキュウ</t>
    </rPh>
    <phoneticPr fontId="2"/>
  </si>
  <si>
    <t>山中友子</t>
    <rPh sb="0" eb="2">
      <t>ヤマナカ</t>
    </rPh>
    <rPh sb="2" eb="4">
      <t>トモコ</t>
    </rPh>
    <phoneticPr fontId="2"/>
  </si>
  <si>
    <t>健康保険</t>
    <rPh sb="0" eb="4">
      <t>ケンコウホケン</t>
    </rPh>
    <phoneticPr fontId="2"/>
  </si>
  <si>
    <t>厚生年金</t>
    <rPh sb="0" eb="4">
      <t>コウセイネンキン</t>
    </rPh>
    <phoneticPr fontId="2"/>
  </si>
  <si>
    <t>友久芳彦</t>
    <rPh sb="0" eb="4">
      <t>トモヒサヨシヒコ</t>
    </rPh>
    <phoneticPr fontId="2"/>
  </si>
  <si>
    <t>土屋彩音</t>
    <rPh sb="0" eb="4">
      <t>ツチヤアヤネ</t>
    </rPh>
    <phoneticPr fontId="2"/>
  </si>
  <si>
    <t>前田年延</t>
    <rPh sb="0" eb="4">
      <t>マエダトシノブ</t>
    </rPh>
    <phoneticPr fontId="2"/>
  </si>
  <si>
    <t>油谷州昭</t>
    <rPh sb="0" eb="4">
      <t>アブラタニクニアキ</t>
    </rPh>
    <phoneticPr fontId="2"/>
  </si>
  <si>
    <t>4月</t>
    <phoneticPr fontId="2"/>
  </si>
  <si>
    <r>
      <t>　　　　　　　　2025　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5" eb="16">
      <t>チン</t>
    </rPh>
    <rPh sb="21" eb="22">
      <t>キン</t>
    </rPh>
    <rPh sb="26" eb="27">
      <t>ダイ</t>
    </rPh>
    <rPh sb="31" eb="32">
      <t>トバリ</t>
    </rPh>
    <rPh sb="36" eb="38">
      <t>ジョウジ</t>
    </rPh>
    <rPh sb="38" eb="40">
      <t>シヨウ</t>
    </rPh>
    <rPh sb="43" eb="46">
      <t>ロウドウシャ</t>
    </rPh>
    <rPh sb="47" eb="48">
      <t>タイ</t>
    </rPh>
    <phoneticPr fontId="3"/>
  </si>
  <si>
    <r>
      <t>　　　　　　　　　2025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5" eb="16">
      <t>チン</t>
    </rPh>
    <rPh sb="21" eb="22">
      <t>キン</t>
    </rPh>
    <rPh sb="26" eb="27">
      <t>ダイ</t>
    </rPh>
    <rPh sb="31" eb="32">
      <t>トバリ</t>
    </rPh>
    <rPh sb="36" eb="38">
      <t>ジョウジ</t>
    </rPh>
    <rPh sb="38" eb="40">
      <t>シヨウ</t>
    </rPh>
    <rPh sb="43" eb="46">
      <t>ロウドウシャ</t>
    </rPh>
    <rPh sb="47" eb="48">
      <t>タイ</t>
    </rPh>
    <phoneticPr fontId="3"/>
  </si>
  <si>
    <t>年金事務所対応</t>
    <rPh sb="0" eb="5">
      <t>ネンキンジムショ</t>
    </rPh>
    <rPh sb="5" eb="7">
      <t>タイオウ</t>
    </rPh>
    <phoneticPr fontId="2"/>
  </si>
  <si>
    <t>送迎</t>
    <rPh sb="0" eb="2">
      <t>ソウゲイ</t>
    </rPh>
    <phoneticPr fontId="2"/>
  </si>
  <si>
    <t>固定給</t>
    <rPh sb="0" eb="3">
      <t>コテイキュウ</t>
    </rPh>
    <phoneticPr fontId="2"/>
  </si>
  <si>
    <t>事務</t>
    <rPh sb="0" eb="2">
      <t>ジム</t>
    </rPh>
    <phoneticPr fontId="2"/>
  </si>
  <si>
    <t>年金事務所対応</t>
    <rPh sb="0" eb="7">
      <t>ネンキンジムショタイオウ</t>
    </rPh>
    <phoneticPr fontId="2"/>
  </si>
  <si>
    <t>固定給</t>
    <rPh sb="0" eb="3">
      <t>コテイキュウ</t>
    </rPh>
    <phoneticPr fontId="3"/>
  </si>
  <si>
    <r>
      <t>　　　　　　2025　　　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5" eb="16">
      <t>チン</t>
    </rPh>
    <rPh sb="21" eb="22">
      <t>キン</t>
    </rPh>
    <rPh sb="26" eb="27">
      <t>ダイ</t>
    </rPh>
    <rPh sb="31" eb="32">
      <t>トバリ</t>
    </rPh>
    <rPh sb="36" eb="38">
      <t>ジョウジ</t>
    </rPh>
    <rPh sb="38" eb="40">
      <t>シヨウ</t>
    </rPh>
    <rPh sb="43" eb="46">
      <t>ロウドウシャ</t>
    </rPh>
    <rPh sb="47" eb="48">
      <t>タイ</t>
    </rPh>
    <phoneticPr fontId="3"/>
  </si>
  <si>
    <t>北村勇貴</t>
    <rPh sb="0" eb="4">
      <t>キタムラユウキ</t>
    </rPh>
    <phoneticPr fontId="2"/>
  </si>
  <si>
    <t>北村理恵</t>
    <rPh sb="0" eb="4">
      <t>キタムラリエ</t>
    </rPh>
    <phoneticPr fontId="2"/>
  </si>
  <si>
    <r>
      <t>　　　　　2025　　　　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5" eb="16">
      <t>チン</t>
    </rPh>
    <rPh sb="21" eb="22">
      <t>キン</t>
    </rPh>
    <rPh sb="26" eb="27">
      <t>ダイ</t>
    </rPh>
    <rPh sb="31" eb="32">
      <t>トバリ</t>
    </rPh>
    <rPh sb="36" eb="38">
      <t>ジョウジ</t>
    </rPh>
    <rPh sb="38" eb="40">
      <t>シヨウ</t>
    </rPh>
    <rPh sb="43" eb="46">
      <t>ロウドウシャ</t>
    </rPh>
    <rPh sb="47" eb="48">
      <t>タイ</t>
    </rPh>
    <phoneticPr fontId="3"/>
  </si>
  <si>
    <t>新田泰之</t>
    <rPh sb="0" eb="4">
      <t>ニッタヤスユキ</t>
    </rPh>
    <phoneticPr fontId="2"/>
  </si>
  <si>
    <t>山本善樹</t>
    <rPh sb="0" eb="2">
      <t>ヤマモト</t>
    </rPh>
    <rPh sb="2" eb="4">
      <t>ヨシキ</t>
    </rPh>
    <phoneticPr fontId="2"/>
  </si>
  <si>
    <t>油谷州昭</t>
    <rPh sb="0" eb="2">
      <t>アブラタニ</t>
    </rPh>
    <rPh sb="2" eb="4">
      <t>クニアキ</t>
    </rPh>
    <phoneticPr fontId="2"/>
  </si>
  <si>
    <t>田中英樹</t>
    <rPh sb="0" eb="2">
      <t>タナカ</t>
    </rPh>
    <rPh sb="2" eb="4">
      <t>ヒデキ</t>
    </rPh>
    <phoneticPr fontId="2"/>
  </si>
  <si>
    <t>森本静香</t>
    <rPh sb="0" eb="4">
      <t>モリモトシズカ</t>
    </rPh>
    <phoneticPr fontId="2"/>
  </si>
  <si>
    <t>事務</t>
    <rPh sb="0" eb="2">
      <t>ジム</t>
    </rPh>
    <phoneticPr fontId="3"/>
  </si>
  <si>
    <t>日</t>
    <phoneticPr fontId="3"/>
  </si>
  <si>
    <t>←ハロワ用</t>
    <rPh sb="4" eb="5">
      <t>ヨウ</t>
    </rPh>
    <phoneticPr fontId="2"/>
  </si>
  <si>
    <t>大先栄輝</t>
    <rPh sb="0" eb="2">
      <t>オオサキ</t>
    </rPh>
    <rPh sb="2" eb="3">
      <t>エイ</t>
    </rPh>
    <rPh sb="3" eb="4">
      <t>カガヤ</t>
    </rPh>
    <phoneticPr fontId="2"/>
  </si>
  <si>
    <t>正規</t>
    <rPh sb="0" eb="2">
      <t>セイキ</t>
    </rPh>
    <phoneticPr fontId="2"/>
  </si>
  <si>
    <t>イベント</t>
    <phoneticPr fontId="3"/>
  </si>
  <si>
    <t>管制</t>
    <rPh sb="0" eb="2">
      <t>カンセイ</t>
    </rPh>
    <phoneticPr fontId="2"/>
  </si>
  <si>
    <t>倉庫</t>
    <rPh sb="0" eb="2">
      <t>ソウコ</t>
    </rPh>
    <phoneticPr fontId="2"/>
  </si>
  <si>
    <t>←雇用保険加入日から</t>
    <rPh sb="1" eb="5">
      <t>コヨウホケン</t>
    </rPh>
    <rPh sb="5" eb="8">
      <t>カニュウビ</t>
    </rPh>
    <phoneticPr fontId="2"/>
  </si>
  <si>
    <t>←正規</t>
    <rPh sb="1" eb="3">
      <t>セイキ</t>
    </rPh>
    <phoneticPr fontId="2"/>
  </si>
  <si>
    <t>倉庫</t>
    <rPh sb="0" eb="2">
      <t>ソウコ</t>
    </rPh>
    <phoneticPr fontId="3"/>
  </si>
  <si>
    <t>瀧浦祐浩</t>
    <rPh sb="0" eb="1">
      <t>タキ</t>
    </rPh>
    <rPh sb="1" eb="2">
      <t>ウラ</t>
    </rPh>
    <rPh sb="2" eb="3">
      <t>スケ</t>
    </rPh>
    <rPh sb="3" eb="4">
      <t>ヒロ</t>
    </rPh>
    <phoneticPr fontId="2"/>
  </si>
  <si>
    <r>
      <t>　　　　年　　　　　　　賃　　　　　金　　　　台　　　　帳　　　</t>
    </r>
    <r>
      <rPr>
        <sz val="11"/>
        <color rgb="FF0070C0"/>
        <rFont val="UD デジタル 教科書体 NP-R"/>
        <family val="1"/>
        <charset val="128"/>
      </rPr>
      <t>(常時使用される労働者に対するもの）</t>
    </r>
    <rPh sb="4" eb="5">
      <t>ネン</t>
    </rPh>
    <rPh sb="12" eb="13">
      <t>チン</t>
    </rPh>
    <rPh sb="18" eb="19">
      <t>キン</t>
    </rPh>
    <rPh sb="23" eb="24">
      <t>ダイ</t>
    </rPh>
    <rPh sb="28" eb="29">
      <t>トバリ</t>
    </rPh>
    <rPh sb="33" eb="35">
      <t>ジョウジ</t>
    </rPh>
    <rPh sb="35" eb="37">
      <t>シヨウ</t>
    </rPh>
    <rPh sb="40" eb="43">
      <t>ロウドウシャ</t>
    </rPh>
    <rPh sb="44" eb="45">
      <t>タイ</t>
    </rPh>
    <phoneticPr fontId="3"/>
  </si>
  <si>
    <r>
      <t>　　2024　　年　　　　　　　賃　　　　　金　　　　台　　　　帳　　　</t>
    </r>
    <r>
      <rPr>
        <sz val="11"/>
        <color rgb="FF0070C0"/>
        <rFont val="UD デジタル 教科書体 NP-R"/>
        <family val="1"/>
        <charset val="128"/>
      </rPr>
      <t>(常時使用される労働者に対するもの）</t>
    </r>
    <rPh sb="8" eb="9">
      <t>ネン</t>
    </rPh>
    <rPh sb="16" eb="17">
      <t>チン</t>
    </rPh>
    <rPh sb="22" eb="23">
      <t>キン</t>
    </rPh>
    <rPh sb="27" eb="28">
      <t>ダイ</t>
    </rPh>
    <rPh sb="32" eb="33">
      <t>トバリ</t>
    </rPh>
    <rPh sb="37" eb="39">
      <t>ジョウジ</t>
    </rPh>
    <rPh sb="39" eb="41">
      <t>シヨウ</t>
    </rPh>
    <rPh sb="44" eb="47">
      <t>ロウドウシャ</t>
    </rPh>
    <rPh sb="48" eb="49">
      <t>タイ</t>
    </rPh>
    <phoneticPr fontId="3"/>
  </si>
  <si>
    <r>
      <t>　　2025　　年　　　　　　　賃　　　　　金　　　　台　　　　帳　　　</t>
    </r>
    <r>
      <rPr>
        <sz val="11"/>
        <color rgb="FF0070C0"/>
        <rFont val="UD デジタル 教科書体 NP-R"/>
        <family val="1"/>
        <charset val="128"/>
      </rPr>
      <t>(常時使用される労働者に対するもの）</t>
    </r>
    <rPh sb="8" eb="9">
      <t>ネン</t>
    </rPh>
    <rPh sb="16" eb="17">
      <t>チン</t>
    </rPh>
    <rPh sb="22" eb="23">
      <t>キン</t>
    </rPh>
    <rPh sb="27" eb="28">
      <t>ダイ</t>
    </rPh>
    <rPh sb="32" eb="33">
      <t>トバリ</t>
    </rPh>
    <rPh sb="37" eb="39">
      <t>ジョウジ</t>
    </rPh>
    <rPh sb="39" eb="41">
      <t>シヨウ</t>
    </rPh>
    <rPh sb="44" eb="47">
      <t>ロウドウシャ</t>
    </rPh>
    <rPh sb="48" eb="49">
      <t>タイ</t>
    </rPh>
    <phoneticPr fontId="3"/>
  </si>
  <si>
    <r>
      <t>　2025　　　年　　　　　　　賃　　　　　金　　　　台　　　　帳　　　</t>
    </r>
    <r>
      <rPr>
        <sz val="11"/>
        <color rgb="FF0070C0"/>
        <rFont val="UD デジタル 教科書体 NP-R"/>
        <family val="1"/>
        <charset val="128"/>
      </rPr>
      <t>(常時使用される労働者に対するもの）</t>
    </r>
    <rPh sb="8" eb="9">
      <t>ネン</t>
    </rPh>
    <rPh sb="16" eb="17">
      <t>チン</t>
    </rPh>
    <rPh sb="22" eb="23">
      <t>キン</t>
    </rPh>
    <rPh sb="27" eb="28">
      <t>ダイ</t>
    </rPh>
    <rPh sb="32" eb="33">
      <t>トバリ</t>
    </rPh>
    <rPh sb="37" eb="39">
      <t>ジョウジ</t>
    </rPh>
    <rPh sb="39" eb="41">
      <t>シヨウ</t>
    </rPh>
    <rPh sb="44" eb="47">
      <t>ロウドウシャ</t>
    </rPh>
    <rPh sb="48" eb="49">
      <t>タイ</t>
    </rPh>
    <phoneticPr fontId="3"/>
  </si>
  <si>
    <r>
      <t>　2025　　　年　　　　　　　賃　　　　　金　　　　台　　　　帳　　　</t>
    </r>
    <r>
      <rPr>
        <sz val="11"/>
        <color theme="1"/>
        <rFont val="UD デジタル 教科書体 NP-R"/>
        <family val="1"/>
        <charset val="128"/>
      </rPr>
      <t>(常時使用される労働者に対するもの）</t>
    </r>
    <rPh sb="8" eb="9">
      <t>ネン</t>
    </rPh>
    <rPh sb="16" eb="17">
      <t>チン</t>
    </rPh>
    <rPh sb="22" eb="23">
      <t>キン</t>
    </rPh>
    <rPh sb="27" eb="28">
      <t>ダイ</t>
    </rPh>
    <rPh sb="32" eb="33">
      <t>トバリ</t>
    </rPh>
    <rPh sb="37" eb="39">
      <t>ジョウジ</t>
    </rPh>
    <rPh sb="39" eb="41">
      <t>シヨウ</t>
    </rPh>
    <rPh sb="44" eb="47">
      <t>ロウドウシャ</t>
    </rPh>
    <rPh sb="48" eb="49">
      <t>タイ</t>
    </rPh>
    <phoneticPr fontId="3"/>
  </si>
  <si>
    <t>管制</t>
    <rPh sb="0" eb="1">
      <t>カン</t>
    </rPh>
    <rPh sb="1" eb="2">
      <t>セイ</t>
    </rPh>
    <phoneticPr fontId="2"/>
  </si>
  <si>
    <r>
      <rPr>
        <b/>
        <sz val="18"/>
        <rFont val="UD デジタル 教科書体 NP-R"/>
        <family val="1"/>
        <charset val="128"/>
      </rPr>
      <t>　2025年　　　　　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</si>
</sst>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.0"/>
  </numFmts>
  <fonts count="19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b/>
      <sz val="18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sz val="16"/>
      <name val="UD デジタル 教科書体 NP-R"/>
      <family val="1"/>
      <charset val="128"/>
    </font>
    <font>
      <sz val="22"/>
      <color theme="1"/>
      <name val="UD デジタル 教科書体 NP-R"/>
      <family val="1"/>
      <charset val="128"/>
    </font>
    <font>
      <sz val="24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sz val="10"/>
      <color rgb="FFFF0000"/>
      <name val="UD デジタル 教科書体 NP-R"/>
      <family val="1"/>
      <charset val="128"/>
    </font>
    <font>
      <b/>
      <sz val="18"/>
      <color rgb="FF0070C0"/>
      <name val="UD デジタル 教科書体 NP-R"/>
      <family val="1"/>
      <charset val="128"/>
    </font>
    <font>
      <sz val="11"/>
      <color rgb="FF0070C0"/>
      <name val="UD デジタル 教科書体 NP-R"/>
      <family val="1"/>
      <charset val="128"/>
    </font>
    <font>
      <b/>
      <sz val="11"/>
      <color rgb="FF0070C0"/>
      <name val="UD デジタル 教科書体 NP-R"/>
      <family val="1"/>
      <charset val="128"/>
    </font>
    <font>
      <b/>
      <sz val="18"/>
      <color theme="1"/>
      <name val="UD デジタル 教科書体 NP-R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59999389629810485"/>
        <bgColor indexed="64"/>
      </patternFill>
    </fill>
  </fills>
  <borders count="8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350">
    <xf numFmtId="0" fontId="0" fillId="0" borderId="0" xfId="0"/>
    <xf numFmtId="0" fontId="7" fillId="0" borderId="0" xfId="0" applyFont="1"/>
    <xf numFmtId="0" fontId="5" fillId="0" borderId="0" xfId="0" applyFont="1"/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horizontal="left" vertical="center"/>
    </xf>
    <xf numFmtId="0" fontId="5" fillId="0" borderId="14" xfId="0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13" xfId="0" applyFont="1" applyBorder="1" applyAlignment="1">
      <alignment horizontal="center" vertical="center"/>
    </xf>
    <xf numFmtId="0" fontId="5" fillId="0" borderId="26" xfId="0" applyFont="1" applyBorder="1" applyAlignment="1">
      <alignment horizontal="left" vertical="center"/>
    </xf>
    <xf numFmtId="0" fontId="8" fillId="0" borderId="21" xfId="0" applyFont="1" applyBorder="1" applyAlignment="1">
      <alignment horizontal="distributed" vertical="center"/>
    </xf>
    <xf numFmtId="0" fontId="8" fillId="0" borderId="45" xfId="0" applyFont="1" applyBorder="1" applyAlignment="1">
      <alignment horizontal="distributed" vertical="center"/>
    </xf>
    <xf numFmtId="0" fontId="8" fillId="0" borderId="12" xfId="0" applyFont="1" applyBorder="1" applyAlignment="1">
      <alignment horizontal="right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8" fillId="0" borderId="13" xfId="0" applyFont="1" applyBorder="1" applyAlignment="1">
      <alignment horizontal="center" vertical="center" textRotation="255"/>
    </xf>
    <xf numFmtId="0" fontId="8" fillId="0" borderId="17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textRotation="255"/>
    </xf>
    <xf numFmtId="0" fontId="8" fillId="0" borderId="4" xfId="0" applyFont="1" applyBorder="1" applyAlignment="1">
      <alignment horizontal="right" vertical="center"/>
    </xf>
    <xf numFmtId="0" fontId="5" fillId="0" borderId="59" xfId="0" applyFont="1" applyBorder="1" applyAlignment="1">
      <alignment horizontal="left" vertical="center"/>
    </xf>
    <xf numFmtId="0" fontId="5" fillId="0" borderId="30" xfId="0" applyFont="1" applyBorder="1" applyAlignment="1">
      <alignment horizontal="right" vertical="center"/>
    </xf>
    <xf numFmtId="0" fontId="7" fillId="0" borderId="0" xfId="0" applyFont="1" applyAlignment="1">
      <alignment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textRotation="255"/>
    </xf>
    <xf numFmtId="0" fontId="8" fillId="0" borderId="12" xfId="0" applyFont="1" applyBorder="1" applyAlignment="1">
      <alignment horizontal="center" vertical="center"/>
    </xf>
    <xf numFmtId="6" fontId="7" fillId="0" borderId="0" xfId="0" applyNumberFormat="1" applyFont="1"/>
    <xf numFmtId="0" fontId="5" fillId="4" borderId="14" xfId="0" applyFont="1" applyFill="1" applyBorder="1" applyAlignment="1">
      <alignment vertical="center"/>
    </xf>
    <xf numFmtId="0" fontId="5" fillId="4" borderId="15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vertical="center"/>
    </xf>
    <xf numFmtId="0" fontId="5" fillId="3" borderId="15" xfId="0" applyFont="1" applyFill="1" applyBorder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6" fontId="5" fillId="0" borderId="29" xfId="1" applyFont="1" applyBorder="1" applyAlignment="1">
      <alignment horizontal="center" vertical="center"/>
    </xf>
    <xf numFmtId="6" fontId="5" fillId="0" borderId="26" xfId="1" applyFont="1" applyBorder="1" applyAlignment="1">
      <alignment horizontal="center" vertical="center"/>
    </xf>
    <xf numFmtId="6" fontId="5" fillId="0" borderId="31" xfId="1" applyFont="1" applyBorder="1" applyAlignment="1">
      <alignment horizontal="center" vertical="center"/>
    </xf>
    <xf numFmtId="6" fontId="5" fillId="0" borderId="33" xfId="1" applyFont="1" applyBorder="1" applyAlignment="1">
      <alignment horizontal="center" vertical="center"/>
    </xf>
    <xf numFmtId="6" fontId="5" fillId="0" borderId="58" xfId="1" applyFont="1" applyBorder="1" applyAlignment="1">
      <alignment horizontal="center" vertical="center"/>
    </xf>
    <xf numFmtId="6" fontId="5" fillId="0" borderId="43" xfId="1" applyFont="1" applyBorder="1" applyAlignment="1">
      <alignment horizontal="center" vertical="center"/>
    </xf>
    <xf numFmtId="6" fontId="5" fillId="0" borderId="24" xfId="1" applyFont="1" applyBorder="1" applyAlignment="1">
      <alignment horizontal="center" vertical="center"/>
    </xf>
    <xf numFmtId="6" fontId="5" fillId="0" borderId="48" xfId="1" applyFont="1" applyBorder="1" applyAlignment="1">
      <alignment horizontal="center" vertical="center"/>
    </xf>
    <xf numFmtId="6" fontId="5" fillId="0" borderId="38" xfId="1" applyFont="1" applyBorder="1" applyAlignment="1">
      <alignment horizontal="center" vertical="center"/>
    </xf>
    <xf numFmtId="0" fontId="5" fillId="3" borderId="10" xfId="0" applyFont="1" applyFill="1" applyBorder="1" applyAlignment="1">
      <alignment vertical="center"/>
    </xf>
    <xf numFmtId="0" fontId="5" fillId="3" borderId="9" xfId="0" applyFont="1" applyFill="1" applyBorder="1" applyAlignment="1">
      <alignment horizontal="left" vertical="center"/>
    </xf>
    <xf numFmtId="0" fontId="5" fillId="0" borderId="10" xfId="0" applyFont="1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66" xfId="0" applyFont="1" applyBorder="1" applyAlignment="1">
      <alignment horizontal="right" vertical="center"/>
    </xf>
    <xf numFmtId="0" fontId="5" fillId="0" borderId="31" xfId="0" applyFont="1" applyBorder="1" applyAlignment="1">
      <alignment horizontal="left" vertical="center"/>
    </xf>
    <xf numFmtId="6" fontId="5" fillId="0" borderId="14" xfId="1" applyFont="1" applyBorder="1" applyAlignment="1">
      <alignment horizontal="center" vertical="center"/>
    </xf>
    <xf numFmtId="6" fontId="5" fillId="0" borderId="15" xfId="1" applyFont="1" applyBorder="1" applyAlignment="1">
      <alignment horizontal="center" vertical="center"/>
    </xf>
    <xf numFmtId="0" fontId="7" fillId="3" borderId="0" xfId="0" applyFont="1" applyFill="1"/>
    <xf numFmtId="176" fontId="5" fillId="0" borderId="14" xfId="0" applyNumberFormat="1" applyFont="1" applyBorder="1" applyAlignment="1">
      <alignment vertical="center"/>
    </xf>
    <xf numFmtId="0" fontId="8" fillId="0" borderId="17" xfId="0" applyFont="1" applyBorder="1" applyAlignment="1">
      <alignment horizontal="center" vertical="center"/>
    </xf>
    <xf numFmtId="6" fontId="5" fillId="4" borderId="14" xfId="1" applyFont="1" applyFill="1" applyBorder="1" applyAlignment="1">
      <alignment horizontal="center" vertical="center"/>
    </xf>
    <xf numFmtId="6" fontId="5" fillId="4" borderId="15" xfId="1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vertical="center"/>
    </xf>
    <xf numFmtId="0" fontId="5" fillId="4" borderId="9" xfId="0" applyFont="1" applyFill="1" applyBorder="1" applyAlignment="1">
      <alignment horizontal="left" vertical="center"/>
    </xf>
    <xf numFmtId="6" fontId="5" fillId="0" borderId="36" xfId="1" applyFont="1" applyBorder="1" applyAlignment="1">
      <alignment horizontal="center" vertical="center"/>
    </xf>
    <xf numFmtId="6" fontId="5" fillId="0" borderId="37" xfId="1" applyFont="1" applyBorder="1" applyAlignment="1">
      <alignment horizontal="center" vertical="center"/>
    </xf>
    <xf numFmtId="6" fontId="5" fillId="4" borderId="36" xfId="1" applyFont="1" applyFill="1" applyBorder="1" applyAlignment="1">
      <alignment horizontal="center" vertical="center"/>
    </xf>
    <xf numFmtId="6" fontId="5" fillId="4" borderId="37" xfId="1" applyFont="1" applyFill="1" applyBorder="1" applyAlignment="1">
      <alignment horizontal="center" vertical="center"/>
    </xf>
    <xf numFmtId="6" fontId="5" fillId="0" borderId="36" xfId="1" applyFont="1" applyBorder="1" applyAlignment="1">
      <alignment horizontal="center" vertical="center" shrinkToFit="1"/>
    </xf>
    <xf numFmtId="6" fontId="5" fillId="0" borderId="38" xfId="1" applyFont="1" applyBorder="1" applyAlignment="1">
      <alignment horizontal="center" vertical="center" shrinkToFit="1"/>
    </xf>
    <xf numFmtId="0" fontId="8" fillId="0" borderId="34" xfId="0" applyFont="1" applyBorder="1" applyAlignment="1">
      <alignment horizontal="distributed" vertical="center"/>
    </xf>
    <xf numFmtId="0" fontId="8" fillId="0" borderId="37" xfId="0" applyFont="1" applyBorder="1" applyAlignment="1">
      <alignment horizontal="distributed" vertical="center"/>
    </xf>
    <xf numFmtId="0" fontId="8" fillId="0" borderId="35" xfId="0" applyFont="1" applyBorder="1" applyAlignment="1">
      <alignment horizontal="distributed" vertical="center"/>
    </xf>
    <xf numFmtId="6" fontId="5" fillId="3" borderId="36" xfId="1" applyFont="1" applyFill="1" applyBorder="1" applyAlignment="1">
      <alignment horizontal="center" vertical="center"/>
    </xf>
    <xf numFmtId="6" fontId="5" fillId="3" borderId="37" xfId="1" applyFont="1" applyFill="1" applyBorder="1" applyAlignment="1">
      <alignment horizontal="center" vertical="center"/>
    </xf>
    <xf numFmtId="6" fontId="5" fillId="0" borderId="46" xfId="1" applyFont="1" applyBorder="1" applyAlignment="1">
      <alignment horizontal="center" vertical="center"/>
    </xf>
    <xf numFmtId="6" fontId="5" fillId="0" borderId="47" xfId="1" applyFont="1" applyBorder="1" applyAlignment="1">
      <alignment horizontal="center" vertical="center"/>
    </xf>
    <xf numFmtId="6" fontId="5" fillId="4" borderId="46" xfId="1" applyFont="1" applyFill="1" applyBorder="1" applyAlignment="1">
      <alignment horizontal="center" vertical="center"/>
    </xf>
    <xf numFmtId="6" fontId="5" fillId="4" borderId="47" xfId="1" applyFont="1" applyFill="1" applyBorder="1" applyAlignment="1">
      <alignment horizontal="center" vertical="center"/>
    </xf>
    <xf numFmtId="6" fontId="5" fillId="0" borderId="46" xfId="1" applyFont="1" applyBorder="1" applyAlignment="1">
      <alignment horizontal="center" vertical="center" shrinkToFit="1"/>
    </xf>
    <xf numFmtId="6" fontId="5" fillId="0" borderId="48" xfId="1" applyFont="1" applyBorder="1" applyAlignment="1">
      <alignment horizontal="center" vertical="center" shrinkToFit="1"/>
    </xf>
    <xf numFmtId="0" fontId="8" fillId="0" borderId="28" xfId="0" applyFont="1" applyBorder="1" applyAlignment="1">
      <alignment horizontal="distributed" vertical="center"/>
    </xf>
    <xf numFmtId="0" fontId="8" fillId="0" borderId="19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 vertical="center"/>
    </xf>
    <xf numFmtId="6" fontId="5" fillId="3" borderId="18" xfId="1" applyFont="1" applyFill="1" applyBorder="1" applyAlignment="1">
      <alignment horizontal="center" vertical="center"/>
    </xf>
    <xf numFmtId="6" fontId="5" fillId="3" borderId="19" xfId="1" applyFont="1" applyFill="1" applyBorder="1" applyAlignment="1">
      <alignment horizontal="center" vertical="center"/>
    </xf>
    <xf numFmtId="6" fontId="5" fillId="0" borderId="18" xfId="1" applyFont="1" applyBorder="1" applyAlignment="1">
      <alignment horizontal="center" vertical="center"/>
    </xf>
    <xf numFmtId="6" fontId="5" fillId="0" borderId="19" xfId="1" applyFont="1" applyBorder="1" applyAlignment="1">
      <alignment horizontal="center" vertical="center"/>
    </xf>
    <xf numFmtId="6" fontId="5" fillId="4" borderId="18" xfId="1" applyFont="1" applyFill="1" applyBorder="1" applyAlignment="1">
      <alignment horizontal="center" vertical="center"/>
    </xf>
    <xf numFmtId="6" fontId="5" fillId="4" borderId="19" xfId="1" applyFont="1" applyFill="1" applyBorder="1" applyAlignment="1">
      <alignment horizontal="center" vertical="center"/>
    </xf>
    <xf numFmtId="6" fontId="5" fillId="0" borderId="18" xfId="1" applyFont="1" applyBorder="1" applyAlignment="1">
      <alignment horizontal="center" vertical="center" shrinkToFit="1"/>
    </xf>
    <xf numFmtId="6" fontId="5" fillId="0" borderId="33" xfId="1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textRotation="255"/>
    </xf>
    <xf numFmtId="0" fontId="8" fillId="0" borderId="28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textRotation="255"/>
    </xf>
    <xf numFmtId="0" fontId="8" fillId="0" borderId="44" xfId="0" applyFont="1" applyBorder="1" applyAlignment="1">
      <alignment horizontal="center" vertical="center" textRotation="255"/>
    </xf>
    <xf numFmtId="6" fontId="5" fillId="0" borderId="22" xfId="1" applyFont="1" applyBorder="1" applyAlignment="1">
      <alignment horizontal="center" vertical="center"/>
    </xf>
    <xf numFmtId="6" fontId="5" fillId="0" borderId="23" xfId="1" applyFont="1" applyBorder="1" applyAlignment="1">
      <alignment horizontal="center" vertical="center"/>
    </xf>
    <xf numFmtId="6" fontId="5" fillId="0" borderId="14" xfId="1" applyFont="1" applyBorder="1" applyAlignment="1">
      <alignment horizontal="center" vertical="center"/>
    </xf>
    <xf numFmtId="6" fontId="5" fillId="0" borderId="15" xfId="1" applyFont="1" applyBorder="1" applyAlignment="1">
      <alignment horizontal="center" vertical="center"/>
    </xf>
    <xf numFmtId="6" fontId="5" fillId="4" borderId="14" xfId="1" applyFont="1" applyFill="1" applyBorder="1" applyAlignment="1">
      <alignment horizontal="center" vertical="center"/>
    </xf>
    <xf numFmtId="6" fontId="5" fillId="4" borderId="15" xfId="1" applyFont="1" applyFill="1" applyBorder="1" applyAlignment="1">
      <alignment horizontal="center" vertical="center"/>
    </xf>
    <xf numFmtId="6" fontId="5" fillId="0" borderId="14" xfId="1" applyFont="1" applyBorder="1" applyAlignment="1">
      <alignment horizontal="center" vertical="center" shrinkToFit="1"/>
    </xf>
    <xf numFmtId="6" fontId="5" fillId="0" borderId="26" xfId="1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6" fontId="5" fillId="4" borderId="22" xfId="1" applyFont="1" applyFill="1" applyBorder="1" applyAlignment="1">
      <alignment horizontal="center" vertical="center"/>
    </xf>
    <xf numFmtId="6" fontId="5" fillId="4" borderId="23" xfId="1" applyFont="1" applyFill="1" applyBorder="1" applyAlignment="1">
      <alignment horizontal="center" vertical="center"/>
    </xf>
    <xf numFmtId="6" fontId="5" fillId="0" borderId="22" xfId="1" applyFont="1" applyBorder="1" applyAlignment="1">
      <alignment horizontal="center" vertical="center" shrinkToFit="1"/>
    </xf>
    <xf numFmtId="6" fontId="5" fillId="0" borderId="24" xfId="1" applyFont="1" applyBorder="1" applyAlignment="1">
      <alignment horizontal="center" vertical="center" shrinkToFit="1"/>
    </xf>
    <xf numFmtId="6" fontId="5" fillId="3" borderId="14" xfId="1" applyFont="1" applyFill="1" applyBorder="1" applyAlignment="1">
      <alignment horizontal="center" vertical="center"/>
    </xf>
    <xf numFmtId="6" fontId="5" fillId="3" borderId="15" xfId="1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6" fontId="5" fillId="3" borderId="22" xfId="1" applyFont="1" applyFill="1" applyBorder="1" applyAlignment="1">
      <alignment horizontal="center" vertical="center"/>
    </xf>
    <xf numFmtId="6" fontId="5" fillId="3" borderId="23" xfId="1" applyFont="1" applyFill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6" fontId="5" fillId="3" borderId="46" xfId="1" applyFont="1" applyFill="1" applyBorder="1" applyAlignment="1">
      <alignment horizontal="center" vertical="center"/>
    </xf>
    <xf numFmtId="6" fontId="5" fillId="3" borderId="47" xfId="1" applyFont="1" applyFill="1" applyBorder="1" applyAlignment="1">
      <alignment horizontal="center" vertical="center"/>
    </xf>
    <xf numFmtId="6" fontId="5" fillId="0" borderId="56" xfId="1" applyFont="1" applyBorder="1" applyAlignment="1">
      <alignment horizontal="center" vertical="center"/>
    </xf>
    <xf numFmtId="6" fontId="5" fillId="0" borderId="57" xfId="1" applyFont="1" applyBorder="1" applyAlignment="1">
      <alignment horizontal="center" vertical="center"/>
    </xf>
    <xf numFmtId="6" fontId="5" fillId="4" borderId="56" xfId="1" applyFont="1" applyFill="1" applyBorder="1" applyAlignment="1">
      <alignment horizontal="center" vertical="center"/>
    </xf>
    <xf numFmtId="6" fontId="5" fillId="4" borderId="57" xfId="1" applyFont="1" applyFill="1" applyBorder="1" applyAlignment="1">
      <alignment horizontal="center" vertical="center"/>
    </xf>
    <xf numFmtId="6" fontId="5" fillId="0" borderId="56" xfId="1" applyFont="1" applyBorder="1" applyAlignment="1">
      <alignment horizontal="center" vertical="center" shrinkToFit="1"/>
    </xf>
    <xf numFmtId="6" fontId="5" fillId="0" borderId="58" xfId="1" applyFont="1" applyBorder="1" applyAlignment="1">
      <alignment horizontal="center" vertical="center" shrinkToFit="1"/>
    </xf>
    <xf numFmtId="0" fontId="8" fillId="0" borderId="39" xfId="0" applyFont="1" applyBorder="1" applyAlignment="1">
      <alignment horizontal="distributed" vertical="center"/>
    </xf>
    <xf numFmtId="0" fontId="8" fillId="0" borderId="42" xfId="0" applyFont="1" applyBorder="1" applyAlignment="1">
      <alignment horizontal="distributed" vertical="center"/>
    </xf>
    <xf numFmtId="0" fontId="8" fillId="0" borderId="40" xfId="0" applyFont="1" applyBorder="1" applyAlignment="1">
      <alignment horizontal="distributed" vertical="center"/>
    </xf>
    <xf numFmtId="6" fontId="5" fillId="3" borderId="41" xfId="1" applyFont="1" applyFill="1" applyBorder="1" applyAlignment="1">
      <alignment horizontal="center" vertical="center"/>
    </xf>
    <xf numFmtId="6" fontId="5" fillId="3" borderId="42" xfId="1" applyFont="1" applyFill="1" applyBorder="1" applyAlignment="1">
      <alignment horizontal="center" vertical="center"/>
    </xf>
    <xf numFmtId="6" fontId="5" fillId="0" borderId="41" xfId="1" applyFont="1" applyBorder="1" applyAlignment="1">
      <alignment horizontal="center" vertical="center"/>
    </xf>
    <xf numFmtId="6" fontId="5" fillId="0" borderId="42" xfId="1" applyFont="1" applyBorder="1" applyAlignment="1">
      <alignment horizontal="center" vertical="center"/>
    </xf>
    <xf numFmtId="6" fontId="5" fillId="4" borderId="41" xfId="1" applyFont="1" applyFill="1" applyBorder="1" applyAlignment="1">
      <alignment horizontal="center" vertical="center"/>
    </xf>
    <xf numFmtId="6" fontId="5" fillId="4" borderId="42" xfId="1" applyFont="1" applyFill="1" applyBorder="1" applyAlignment="1">
      <alignment horizontal="center" vertical="center"/>
    </xf>
    <xf numFmtId="6" fontId="5" fillId="0" borderId="41" xfId="1" applyFont="1" applyBorder="1" applyAlignment="1">
      <alignment horizontal="center" vertical="center" shrinkToFit="1"/>
    </xf>
    <xf numFmtId="6" fontId="5" fillId="0" borderId="43" xfId="1" applyFont="1" applyBorder="1" applyAlignment="1">
      <alignment horizontal="center" vertical="center" shrinkToFit="1"/>
    </xf>
    <xf numFmtId="0" fontId="8" fillId="0" borderId="54" xfId="0" applyFont="1" applyBorder="1" applyAlignment="1">
      <alignment horizontal="distributed" vertical="center"/>
    </xf>
    <xf numFmtId="0" fontId="8" fillId="0" borderId="57" xfId="0" applyFont="1" applyBorder="1" applyAlignment="1">
      <alignment horizontal="distributed" vertical="center"/>
    </xf>
    <xf numFmtId="0" fontId="8" fillId="0" borderId="55" xfId="0" applyFont="1" applyBorder="1" applyAlignment="1">
      <alignment horizontal="distributed" vertical="center"/>
    </xf>
    <xf numFmtId="6" fontId="5" fillId="3" borderId="56" xfId="1" applyFont="1" applyFill="1" applyBorder="1" applyAlignment="1">
      <alignment horizontal="center" vertical="center"/>
    </xf>
    <xf numFmtId="6" fontId="5" fillId="3" borderId="57" xfId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6" fontId="5" fillId="3" borderId="10" xfId="1" applyFont="1" applyFill="1" applyBorder="1" applyAlignment="1">
      <alignment horizontal="center" vertical="center"/>
    </xf>
    <xf numFmtId="6" fontId="5" fillId="3" borderId="9" xfId="1" applyFont="1" applyFill="1" applyBorder="1" applyAlignment="1">
      <alignment horizontal="center" vertical="center"/>
    </xf>
    <xf numFmtId="6" fontId="5" fillId="0" borderId="10" xfId="1" applyFont="1" applyBorder="1" applyAlignment="1">
      <alignment horizontal="center" vertical="center"/>
    </xf>
    <xf numFmtId="6" fontId="5" fillId="0" borderId="9" xfId="1" applyFont="1" applyBorder="1" applyAlignment="1">
      <alignment horizontal="center" vertical="center"/>
    </xf>
    <xf numFmtId="6" fontId="5" fillId="4" borderId="10" xfId="1" applyFont="1" applyFill="1" applyBorder="1" applyAlignment="1">
      <alignment horizontal="center" vertical="center"/>
    </xf>
    <xf numFmtId="6" fontId="5" fillId="4" borderId="9" xfId="1" applyFont="1" applyFill="1" applyBorder="1" applyAlignment="1">
      <alignment horizontal="center" vertical="center"/>
    </xf>
    <xf numFmtId="6" fontId="5" fillId="0" borderId="10" xfId="1" applyFont="1" applyBorder="1" applyAlignment="1">
      <alignment horizontal="center" vertical="center" shrinkToFit="1"/>
    </xf>
    <xf numFmtId="6" fontId="5" fillId="0" borderId="31" xfId="1" applyFont="1" applyBorder="1" applyAlignment="1">
      <alignment horizontal="center" vertical="center" shrinkToFit="1"/>
    </xf>
    <xf numFmtId="0" fontId="8" fillId="0" borderId="49" xfId="0" applyFont="1" applyBorder="1" applyAlignment="1">
      <alignment horizontal="center" vertical="center" textRotation="255"/>
    </xf>
    <xf numFmtId="0" fontId="8" fillId="0" borderId="32" xfId="0" applyFont="1" applyBorder="1" applyAlignment="1">
      <alignment horizontal="center" vertical="center" textRotation="255"/>
    </xf>
    <xf numFmtId="0" fontId="8" fillId="0" borderId="50" xfId="0" applyFont="1" applyBorder="1" applyAlignment="1">
      <alignment horizontal="center" vertical="center" textRotation="255"/>
    </xf>
    <xf numFmtId="6" fontId="5" fillId="3" borderId="5" xfId="1" applyFont="1" applyFill="1" applyBorder="1" applyAlignment="1">
      <alignment horizontal="center" vertical="center"/>
    </xf>
    <xf numFmtId="6" fontId="5" fillId="3" borderId="4" xfId="1" applyFont="1" applyFill="1" applyBorder="1" applyAlignment="1">
      <alignment horizontal="center" vertical="center"/>
    </xf>
    <xf numFmtId="6" fontId="5" fillId="0" borderId="5" xfId="1" applyFont="1" applyBorder="1" applyAlignment="1">
      <alignment horizontal="center" vertical="center"/>
    </xf>
    <xf numFmtId="6" fontId="5" fillId="0" borderId="4" xfId="1" applyFont="1" applyBorder="1" applyAlignment="1">
      <alignment horizontal="center" vertical="center"/>
    </xf>
    <xf numFmtId="6" fontId="5" fillId="4" borderId="5" xfId="1" applyFont="1" applyFill="1" applyBorder="1" applyAlignment="1">
      <alignment horizontal="center" vertical="center"/>
    </xf>
    <xf numFmtId="6" fontId="5" fillId="4" borderId="4" xfId="1" applyFont="1" applyFill="1" applyBorder="1" applyAlignment="1">
      <alignment horizontal="center" vertical="center"/>
    </xf>
    <xf numFmtId="6" fontId="5" fillId="0" borderId="5" xfId="1" applyFont="1" applyBorder="1" applyAlignment="1">
      <alignment horizontal="center" vertical="center" shrinkToFit="1"/>
    </xf>
    <xf numFmtId="6" fontId="5" fillId="0" borderId="29" xfId="1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0" fontId="8" fillId="0" borderId="25" xfId="0" applyFont="1" applyBorder="1" applyAlignment="1">
      <alignment horizontal="distributed" vertical="center"/>
    </xf>
    <xf numFmtId="0" fontId="8" fillId="0" borderId="15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8" fillId="0" borderId="30" xfId="0" applyFont="1" applyBorder="1" applyAlignment="1">
      <alignment horizontal="distributed" vertical="center"/>
    </xf>
    <xf numFmtId="0" fontId="8" fillId="0" borderId="59" xfId="0" applyFont="1" applyBorder="1" applyAlignment="1">
      <alignment horizontal="distributed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8" fillId="0" borderId="20" xfId="0" applyFont="1" applyBorder="1" applyAlignment="1">
      <alignment horizontal="distributed" vertical="center"/>
    </xf>
    <xf numFmtId="0" fontId="8" fillId="0" borderId="23" xfId="0" applyFont="1" applyBorder="1" applyAlignment="1">
      <alignment horizontal="distributed" vertical="center"/>
    </xf>
    <xf numFmtId="0" fontId="8" fillId="0" borderId="21" xfId="0" applyFont="1" applyBorder="1" applyAlignment="1">
      <alignment horizontal="distributed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58" fontId="8" fillId="0" borderId="7" xfId="0" applyNumberFormat="1" applyFont="1" applyBorder="1" applyAlignment="1">
      <alignment horizontal="center" vertical="center"/>
    </xf>
    <xf numFmtId="58" fontId="8" fillId="0" borderId="8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/>
    </xf>
    <xf numFmtId="6" fontId="13" fillId="0" borderId="13" xfId="1" applyFont="1" applyBorder="1" applyAlignment="1">
      <alignment horizontal="center"/>
    </xf>
    <xf numFmtId="0" fontId="11" fillId="0" borderId="13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6" fontId="12" fillId="0" borderId="13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6" fontId="5" fillId="0" borderId="38" xfId="1" applyFont="1" applyBorder="1" applyAlignment="1">
      <alignment horizontal="center" vertical="center"/>
    </xf>
    <xf numFmtId="6" fontId="5" fillId="0" borderId="33" xfId="1" applyFont="1" applyBorder="1" applyAlignment="1">
      <alignment horizontal="center" vertical="center"/>
    </xf>
    <xf numFmtId="6" fontId="5" fillId="0" borderId="48" xfId="1" applyFont="1" applyBorder="1" applyAlignment="1">
      <alignment horizontal="center" vertical="center"/>
    </xf>
    <xf numFmtId="6" fontId="5" fillId="0" borderId="26" xfId="1" applyFont="1" applyBorder="1" applyAlignment="1">
      <alignment horizontal="center" vertical="center"/>
    </xf>
    <xf numFmtId="6" fontId="5" fillId="0" borderId="43" xfId="1" applyFont="1" applyBorder="1" applyAlignment="1">
      <alignment horizontal="center" vertical="center"/>
    </xf>
    <xf numFmtId="6" fontId="5" fillId="0" borderId="24" xfId="1" applyFont="1" applyBorder="1" applyAlignment="1">
      <alignment horizontal="center" vertical="center"/>
    </xf>
    <xf numFmtId="6" fontId="5" fillId="0" borderId="58" xfId="1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6" fontId="5" fillId="0" borderId="31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8" fillId="0" borderId="44" xfId="0" applyFont="1" applyBorder="1" applyAlignment="1">
      <alignment horizontal="distributed" vertical="center"/>
    </xf>
    <xf numFmtId="0" fontId="8" fillId="0" borderId="47" xfId="0" applyFont="1" applyBorder="1" applyAlignment="1">
      <alignment horizontal="distributed" vertical="center"/>
    </xf>
    <xf numFmtId="0" fontId="8" fillId="0" borderId="45" xfId="0" applyFont="1" applyBorder="1" applyAlignment="1">
      <alignment horizontal="distributed" vertical="center"/>
    </xf>
    <xf numFmtId="0" fontId="7" fillId="0" borderId="0" xfId="0" applyFont="1" applyAlignment="1">
      <alignment horizontal="center"/>
    </xf>
    <xf numFmtId="6" fontId="5" fillId="0" borderId="63" xfId="1" applyFont="1" applyBorder="1" applyAlignment="1">
      <alignment horizontal="center" vertical="center"/>
    </xf>
    <xf numFmtId="6" fontId="5" fillId="0" borderId="70" xfId="1" applyFont="1" applyBorder="1" applyAlignment="1">
      <alignment horizontal="center" vertical="center"/>
    </xf>
    <xf numFmtId="6" fontId="5" fillId="0" borderId="61" xfId="1" applyFont="1" applyBorder="1" applyAlignment="1">
      <alignment horizontal="center" vertical="center"/>
    </xf>
    <xf numFmtId="6" fontId="5" fillId="0" borderId="67" xfId="1" applyFont="1" applyBorder="1" applyAlignment="1">
      <alignment horizontal="center" vertical="center"/>
    </xf>
    <xf numFmtId="6" fontId="5" fillId="0" borderId="68" xfId="1" applyFont="1" applyBorder="1" applyAlignment="1">
      <alignment horizontal="center" vertical="center"/>
    </xf>
    <xf numFmtId="6" fontId="5" fillId="0" borderId="30" xfId="1" applyFont="1" applyBorder="1" applyAlignment="1">
      <alignment horizontal="center" vertical="center"/>
    </xf>
    <xf numFmtId="6" fontId="5" fillId="0" borderId="64" xfId="1" applyFont="1" applyBorder="1" applyAlignment="1">
      <alignment horizontal="center" vertical="center"/>
    </xf>
    <xf numFmtId="6" fontId="5" fillId="0" borderId="69" xfId="1" applyFont="1" applyBorder="1" applyAlignment="1">
      <alignment horizontal="center" vertical="center"/>
    </xf>
    <xf numFmtId="6" fontId="5" fillId="0" borderId="71" xfId="1" applyFont="1" applyBorder="1" applyAlignment="1">
      <alignment horizontal="center" vertical="center"/>
    </xf>
    <xf numFmtId="6" fontId="5" fillId="0" borderId="66" xfId="1" applyFont="1" applyBorder="1" applyAlignment="1">
      <alignment horizontal="center" vertical="center"/>
    </xf>
    <xf numFmtId="6" fontId="5" fillId="0" borderId="65" xfId="1" applyFont="1" applyBorder="1" applyAlignment="1">
      <alignment horizontal="center" vertical="center"/>
    </xf>
    <xf numFmtId="6" fontId="5" fillId="0" borderId="29" xfId="1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6" fontId="5" fillId="4" borderId="63" xfId="1" applyFont="1" applyFill="1" applyBorder="1" applyAlignment="1">
      <alignment horizontal="center" vertical="center"/>
    </xf>
    <xf numFmtId="6" fontId="5" fillId="4" borderId="61" xfId="1" applyFont="1" applyFill="1" applyBorder="1" applyAlignment="1">
      <alignment horizontal="center" vertical="center"/>
    </xf>
    <xf numFmtId="0" fontId="5" fillId="4" borderId="60" xfId="0" applyFont="1" applyFill="1" applyBorder="1" applyAlignment="1">
      <alignment horizontal="center" vertical="center"/>
    </xf>
    <xf numFmtId="6" fontId="5" fillId="3" borderId="63" xfId="1" applyFont="1" applyFill="1" applyBorder="1" applyAlignment="1">
      <alignment horizontal="center" vertical="center"/>
    </xf>
    <xf numFmtId="58" fontId="8" fillId="6" borderId="7" xfId="0" applyNumberFormat="1" applyFont="1" applyFill="1" applyBorder="1" applyAlignment="1">
      <alignment horizontal="center" vertical="center"/>
    </xf>
    <xf numFmtId="58" fontId="8" fillId="6" borderId="8" xfId="0" applyNumberFormat="1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58" fontId="8" fillId="5" borderId="7" xfId="0" applyNumberFormat="1" applyFont="1" applyFill="1" applyBorder="1" applyAlignment="1">
      <alignment horizontal="center" vertical="center"/>
    </xf>
    <xf numFmtId="58" fontId="8" fillId="5" borderId="8" xfId="0" applyNumberFormat="1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5" fillId="3" borderId="60" xfId="0" applyFont="1" applyFill="1" applyBorder="1" applyAlignment="1">
      <alignment horizontal="center" vertical="center"/>
    </xf>
    <xf numFmtId="6" fontId="5" fillId="3" borderId="61" xfId="1" applyFont="1" applyFill="1" applyBorder="1" applyAlignment="1">
      <alignment horizontal="center" vertical="center"/>
    </xf>
    <xf numFmtId="6" fontId="5" fillId="2" borderId="36" xfId="1" applyFont="1" applyFill="1" applyBorder="1" applyAlignment="1">
      <alignment horizontal="center" vertical="center"/>
    </xf>
    <xf numFmtId="6" fontId="5" fillId="2" borderId="37" xfId="1" applyFont="1" applyFill="1" applyBorder="1" applyAlignment="1">
      <alignment horizontal="center" vertical="center"/>
    </xf>
    <xf numFmtId="6" fontId="7" fillId="3" borderId="36" xfId="1" applyFont="1" applyFill="1" applyBorder="1" applyAlignment="1">
      <alignment horizontal="center" vertical="center"/>
    </xf>
    <xf numFmtId="6" fontId="7" fillId="3" borderId="37" xfId="1" applyFont="1" applyFill="1" applyBorder="1" applyAlignment="1">
      <alignment horizontal="center" vertical="center"/>
    </xf>
    <xf numFmtId="6" fontId="7" fillId="0" borderId="36" xfId="1" applyFont="1" applyBorder="1" applyAlignment="1">
      <alignment horizontal="center" vertical="center"/>
    </xf>
    <xf numFmtId="6" fontId="7" fillId="0" borderId="63" xfId="1" applyFont="1" applyBorder="1" applyAlignment="1">
      <alignment horizontal="center" vertical="center"/>
    </xf>
    <xf numFmtId="6" fontId="7" fillId="0" borderId="70" xfId="1" applyFont="1" applyBorder="1" applyAlignment="1">
      <alignment horizontal="center" vertical="center" shrinkToFit="1"/>
    </xf>
    <xf numFmtId="6" fontId="7" fillId="0" borderId="38" xfId="1" applyFont="1" applyBorder="1" applyAlignment="1">
      <alignment horizontal="center" vertical="center" shrinkToFit="1"/>
    </xf>
    <xf numFmtId="6" fontId="5" fillId="0" borderId="68" xfId="1" applyFont="1" applyBorder="1" applyAlignment="1">
      <alignment horizontal="center" vertical="center" shrinkToFit="1"/>
    </xf>
    <xf numFmtId="6" fontId="5" fillId="0" borderId="67" xfId="1" applyFont="1" applyBorder="1" applyAlignment="1">
      <alignment horizontal="center" vertical="center" shrinkToFit="1"/>
    </xf>
    <xf numFmtId="6" fontId="5" fillId="0" borderId="30" xfId="1" applyFont="1" applyBorder="1" applyAlignment="1">
      <alignment horizontal="center" vertical="center" shrinkToFit="1"/>
    </xf>
    <xf numFmtId="6" fontId="5" fillId="0" borderId="64" xfId="1" applyFont="1" applyBorder="1" applyAlignment="1">
      <alignment horizontal="center" vertical="center" shrinkToFit="1"/>
    </xf>
    <xf numFmtId="6" fontId="5" fillId="0" borderId="71" xfId="1" applyFont="1" applyBorder="1" applyAlignment="1">
      <alignment horizontal="center" vertical="center" shrinkToFit="1"/>
    </xf>
    <xf numFmtId="6" fontId="5" fillId="0" borderId="69" xfId="1" applyFont="1" applyBorder="1" applyAlignment="1">
      <alignment horizontal="center" vertical="center" shrinkToFit="1"/>
    </xf>
    <xf numFmtId="6" fontId="5" fillId="0" borderId="66" xfId="1" applyFont="1" applyBorder="1" applyAlignment="1">
      <alignment horizontal="center" vertical="center" shrinkToFit="1"/>
    </xf>
    <xf numFmtId="6" fontId="5" fillId="0" borderId="65" xfId="1" applyFont="1" applyBorder="1" applyAlignment="1">
      <alignment horizontal="center" vertical="center" shrinkToFit="1"/>
    </xf>
    <xf numFmtId="6" fontId="5" fillId="0" borderId="59" xfId="1" applyFont="1" applyBorder="1" applyAlignment="1">
      <alignment horizontal="center" vertical="center"/>
    </xf>
    <xf numFmtId="6" fontId="5" fillId="0" borderId="8" xfId="1" applyFont="1" applyBorder="1" applyAlignment="1">
      <alignment horizontal="center" vertical="center"/>
    </xf>
    <xf numFmtId="6" fontId="5" fillId="4" borderId="26" xfId="1" applyFont="1" applyFill="1" applyBorder="1" applyAlignment="1">
      <alignment horizontal="center" vertical="center"/>
    </xf>
    <xf numFmtId="6" fontId="5" fillId="0" borderId="75" xfId="1" applyFont="1" applyBorder="1" applyAlignment="1">
      <alignment horizontal="center" vertical="center"/>
    </xf>
    <xf numFmtId="6" fontId="5" fillId="0" borderId="74" xfId="1" applyFont="1" applyBorder="1" applyAlignment="1">
      <alignment horizontal="center" vertical="center"/>
    </xf>
    <xf numFmtId="6" fontId="5" fillId="4" borderId="75" xfId="1" applyFont="1" applyFill="1" applyBorder="1" applyAlignment="1">
      <alignment horizontal="center" vertical="center"/>
    </xf>
    <xf numFmtId="6" fontId="5" fillId="4" borderId="74" xfId="1" applyFont="1" applyFill="1" applyBorder="1" applyAlignment="1">
      <alignment horizontal="center" vertical="center"/>
    </xf>
    <xf numFmtId="6" fontId="5" fillId="4" borderId="24" xfId="1" applyFont="1" applyFill="1" applyBorder="1" applyAlignment="1">
      <alignment horizontal="center" vertical="center"/>
    </xf>
    <xf numFmtId="6" fontId="5" fillId="4" borderId="48" xfId="1" applyFont="1" applyFill="1" applyBorder="1" applyAlignment="1">
      <alignment horizontal="center" vertical="center"/>
    </xf>
    <xf numFmtId="6" fontId="5" fillId="0" borderId="70" xfId="1" applyFont="1" applyBorder="1" applyAlignment="1">
      <alignment horizontal="center" vertical="center" shrinkToFit="1"/>
    </xf>
    <xf numFmtId="6" fontId="5" fillId="0" borderId="52" xfId="1" applyFont="1" applyBorder="1" applyAlignment="1">
      <alignment horizontal="center" vertical="center"/>
    </xf>
    <xf numFmtId="6" fontId="5" fillId="0" borderId="53" xfId="1" applyFont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6" fontId="5" fillId="4" borderId="8" xfId="1" applyFont="1" applyFill="1" applyBorder="1" applyAlignment="1">
      <alignment horizontal="center" vertical="center"/>
    </xf>
    <xf numFmtId="6" fontId="5" fillId="4" borderId="59" xfId="1" applyFont="1" applyFill="1" applyBorder="1" applyAlignment="1">
      <alignment horizontal="center" vertical="center"/>
    </xf>
    <xf numFmtId="6" fontId="5" fillId="0" borderId="81" xfId="1" applyFont="1" applyBorder="1" applyAlignment="1">
      <alignment horizontal="center" vertical="center"/>
    </xf>
    <xf numFmtId="6" fontId="5" fillId="0" borderId="83" xfId="1" applyFont="1" applyBorder="1" applyAlignment="1">
      <alignment horizontal="center" vertical="center"/>
    </xf>
    <xf numFmtId="6" fontId="5" fillId="4" borderId="81" xfId="1" applyFont="1" applyFill="1" applyBorder="1" applyAlignment="1">
      <alignment horizontal="center" vertical="center"/>
    </xf>
    <xf numFmtId="6" fontId="5" fillId="4" borderId="82" xfId="1" applyFont="1" applyFill="1" applyBorder="1" applyAlignment="1">
      <alignment horizontal="center" vertical="center"/>
    </xf>
    <xf numFmtId="6" fontId="7" fillId="0" borderId="0" xfId="0" applyNumberFormat="1" applyFont="1" applyAlignment="1">
      <alignment horizontal="center"/>
    </xf>
    <xf numFmtId="0" fontId="4" fillId="0" borderId="8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68" xfId="0" applyFont="1" applyBorder="1" applyAlignment="1">
      <alignment horizontal="distributed" vertical="center"/>
    </xf>
    <xf numFmtId="0" fontId="8" fillId="0" borderId="62" xfId="0" applyFont="1" applyBorder="1" applyAlignment="1">
      <alignment horizontal="distributed" vertical="center"/>
    </xf>
    <xf numFmtId="0" fontId="8" fillId="0" borderId="32" xfId="0" applyFont="1" applyBorder="1" applyAlignment="1">
      <alignment horizontal="distributed" vertical="center"/>
    </xf>
    <xf numFmtId="0" fontId="8" fillId="0" borderId="51" xfId="0" applyFont="1" applyBorder="1" applyAlignment="1">
      <alignment horizontal="distributed" vertical="center"/>
    </xf>
    <xf numFmtId="6" fontId="5" fillId="3" borderId="77" xfId="1" applyFont="1" applyFill="1" applyBorder="1" applyAlignment="1">
      <alignment horizontal="center" vertical="center"/>
    </xf>
    <xf numFmtId="6" fontId="5" fillId="3" borderId="78" xfId="1" applyFont="1" applyFill="1" applyBorder="1" applyAlignment="1">
      <alignment horizontal="center" vertical="center"/>
    </xf>
    <xf numFmtId="6" fontId="5" fillId="0" borderId="77" xfId="1" applyFont="1" applyBorder="1" applyAlignment="1">
      <alignment horizontal="center" vertical="center"/>
    </xf>
    <xf numFmtId="6" fontId="5" fillId="0" borderId="78" xfId="1" applyFont="1" applyBorder="1" applyAlignment="1">
      <alignment horizontal="center" vertical="center"/>
    </xf>
    <xf numFmtId="6" fontId="5" fillId="0" borderId="13" xfId="1" applyFont="1" applyBorder="1" applyAlignment="1">
      <alignment horizontal="center" vertical="center"/>
    </xf>
    <xf numFmtId="6" fontId="5" fillId="0" borderId="55" xfId="1" applyFont="1" applyBorder="1" applyAlignment="1">
      <alignment horizontal="center" vertical="center"/>
    </xf>
    <xf numFmtId="6" fontId="5" fillId="0" borderId="79" xfId="1" applyFont="1" applyBorder="1" applyAlignment="1">
      <alignment horizontal="center" vertical="center"/>
    </xf>
    <xf numFmtId="6" fontId="5" fillId="3" borderId="55" xfId="1" applyFont="1" applyFill="1" applyBorder="1" applyAlignment="1">
      <alignment horizontal="center" vertical="center"/>
    </xf>
    <xf numFmtId="6" fontId="5" fillId="3" borderId="13" xfId="1" applyFont="1" applyFill="1" applyBorder="1" applyAlignment="1">
      <alignment horizontal="center" vertical="center"/>
    </xf>
    <xf numFmtId="6" fontId="5" fillId="3" borderId="75" xfId="1" applyFont="1" applyFill="1" applyBorder="1" applyAlignment="1">
      <alignment horizontal="center" vertical="center"/>
    </xf>
    <xf numFmtId="6" fontId="5" fillId="3" borderId="74" xfId="1" applyFont="1" applyFill="1" applyBorder="1" applyAlignment="1">
      <alignment horizontal="center" vertical="center"/>
    </xf>
    <xf numFmtId="6" fontId="5" fillId="3" borderId="16" xfId="1" applyFont="1" applyFill="1" applyBorder="1" applyAlignment="1">
      <alignment horizontal="center" vertical="center"/>
    </xf>
    <xf numFmtId="6" fontId="5" fillId="0" borderId="16" xfId="1" applyFont="1" applyBorder="1" applyAlignment="1">
      <alignment horizontal="center" vertical="center"/>
    </xf>
    <xf numFmtId="6" fontId="5" fillId="0" borderId="72" xfId="1" applyFont="1" applyBorder="1" applyAlignment="1">
      <alignment horizontal="center" vertical="center"/>
    </xf>
    <xf numFmtId="6" fontId="5" fillId="0" borderId="73" xfId="1" applyFont="1" applyBorder="1" applyAlignment="1">
      <alignment horizontal="center" vertical="center"/>
    </xf>
    <xf numFmtId="6" fontId="5" fillId="0" borderId="76" xfId="1" applyFont="1" applyBorder="1" applyAlignment="1">
      <alignment horizontal="center" vertical="center"/>
    </xf>
    <xf numFmtId="6" fontId="5" fillId="3" borderId="72" xfId="1" applyFont="1" applyFill="1" applyBorder="1" applyAlignment="1">
      <alignment horizontal="center" vertical="center"/>
    </xf>
    <xf numFmtId="6" fontId="5" fillId="3" borderId="73" xfId="1" applyFont="1" applyFill="1" applyBorder="1" applyAlignment="1">
      <alignment horizontal="center" vertical="center"/>
    </xf>
    <xf numFmtId="6" fontId="5" fillId="4" borderId="77" xfId="1" applyFont="1" applyFill="1" applyBorder="1" applyAlignment="1">
      <alignment horizontal="center" vertical="center"/>
    </xf>
    <xf numFmtId="6" fontId="5" fillId="4" borderId="79" xfId="1" applyFont="1" applyFill="1" applyBorder="1" applyAlignment="1">
      <alignment horizontal="center" vertical="center"/>
    </xf>
    <xf numFmtId="6" fontId="5" fillId="4" borderId="78" xfId="1" applyFont="1" applyFill="1" applyBorder="1" applyAlignment="1">
      <alignment horizontal="center" vertical="center"/>
    </xf>
    <xf numFmtId="6" fontId="5" fillId="4" borderId="13" xfId="1" applyFont="1" applyFill="1" applyBorder="1" applyAlignment="1">
      <alignment horizontal="center" vertical="center"/>
    </xf>
    <xf numFmtId="6" fontId="5" fillId="4" borderId="55" xfId="1" applyFont="1" applyFill="1" applyBorder="1" applyAlignment="1">
      <alignment horizontal="center" vertical="center"/>
    </xf>
    <xf numFmtId="6" fontId="5" fillId="4" borderId="16" xfId="1" applyFont="1" applyFill="1" applyBorder="1" applyAlignment="1">
      <alignment horizontal="center" vertical="center"/>
    </xf>
    <xf numFmtId="6" fontId="5" fillId="4" borderId="72" xfId="1" applyFont="1" applyFill="1" applyBorder="1" applyAlignment="1">
      <alignment horizontal="center" vertical="center"/>
    </xf>
    <xf numFmtId="6" fontId="5" fillId="4" borderId="76" xfId="1" applyFont="1" applyFill="1" applyBorder="1" applyAlignment="1">
      <alignment horizontal="center" vertical="center"/>
    </xf>
    <xf numFmtId="6" fontId="5" fillId="4" borderId="73" xfId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6" fontId="5" fillId="0" borderId="62" xfId="1" applyFont="1" applyBorder="1" applyAlignment="1">
      <alignment horizontal="center" vertical="center"/>
    </xf>
    <xf numFmtId="0" fontId="5" fillId="7" borderId="22" xfId="0" applyFont="1" applyFill="1" applyBorder="1" applyAlignment="1">
      <alignment horizontal="center" vertical="center"/>
    </xf>
    <xf numFmtId="0" fontId="5" fillId="7" borderId="60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vertical="center"/>
    </xf>
    <xf numFmtId="0" fontId="5" fillId="7" borderId="15" xfId="0" applyFont="1" applyFill="1" applyBorder="1" applyAlignment="1">
      <alignment horizontal="left" vertical="center"/>
    </xf>
    <xf numFmtId="6" fontId="5" fillId="7" borderId="5" xfId="1" applyFont="1" applyFill="1" applyBorder="1" applyAlignment="1">
      <alignment horizontal="center" vertical="center"/>
    </xf>
    <xf numFmtId="6" fontId="5" fillId="7" borderId="4" xfId="1" applyFont="1" applyFill="1" applyBorder="1" applyAlignment="1">
      <alignment horizontal="center" vertical="center"/>
    </xf>
    <xf numFmtId="6" fontId="5" fillId="7" borderId="14" xfId="1" applyFont="1" applyFill="1" applyBorder="1" applyAlignment="1">
      <alignment horizontal="center" vertical="center"/>
    </xf>
    <xf numFmtId="6" fontId="5" fillId="7" borderId="15" xfId="1" applyFont="1" applyFill="1" applyBorder="1" applyAlignment="1">
      <alignment horizontal="center" vertical="center"/>
    </xf>
    <xf numFmtId="6" fontId="5" fillId="7" borderId="10" xfId="1" applyFont="1" applyFill="1" applyBorder="1" applyAlignment="1">
      <alignment horizontal="center" vertical="center"/>
    </xf>
    <xf numFmtId="6" fontId="5" fillId="7" borderId="9" xfId="1" applyFont="1" applyFill="1" applyBorder="1" applyAlignment="1">
      <alignment horizontal="center" vertical="center"/>
    </xf>
    <xf numFmtId="6" fontId="5" fillId="7" borderId="46" xfId="1" applyFont="1" applyFill="1" applyBorder="1" applyAlignment="1">
      <alignment horizontal="center" vertical="center"/>
    </xf>
    <xf numFmtId="6" fontId="5" fillId="7" borderId="47" xfId="1" applyFont="1" applyFill="1" applyBorder="1" applyAlignment="1">
      <alignment horizontal="center" vertical="center"/>
    </xf>
    <xf numFmtId="6" fontId="5" fillId="7" borderId="41" xfId="1" applyFont="1" applyFill="1" applyBorder="1" applyAlignment="1">
      <alignment horizontal="center" vertical="center"/>
    </xf>
    <xf numFmtId="6" fontId="5" fillId="7" borderId="42" xfId="1" applyFont="1" applyFill="1" applyBorder="1" applyAlignment="1">
      <alignment horizontal="center" vertical="center"/>
    </xf>
    <xf numFmtId="6" fontId="5" fillId="7" borderId="22" xfId="1" applyFont="1" applyFill="1" applyBorder="1" applyAlignment="1">
      <alignment horizontal="center" vertical="center"/>
    </xf>
    <xf numFmtId="6" fontId="5" fillId="7" borderId="23" xfId="1" applyFont="1" applyFill="1" applyBorder="1" applyAlignment="1">
      <alignment horizontal="center" vertical="center"/>
    </xf>
    <xf numFmtId="6" fontId="5" fillId="7" borderId="18" xfId="1" applyFont="1" applyFill="1" applyBorder="1" applyAlignment="1">
      <alignment horizontal="center" vertical="center"/>
    </xf>
    <xf numFmtId="6" fontId="5" fillId="7" borderId="19" xfId="1" applyFont="1" applyFill="1" applyBorder="1" applyAlignment="1">
      <alignment horizontal="center" vertical="center"/>
    </xf>
    <xf numFmtId="6" fontId="5" fillId="7" borderId="61" xfId="1" applyFont="1" applyFill="1" applyBorder="1" applyAlignment="1">
      <alignment horizontal="center" vertical="center"/>
    </xf>
    <xf numFmtId="6" fontId="5" fillId="7" borderId="36" xfId="1" applyFont="1" applyFill="1" applyBorder="1" applyAlignment="1">
      <alignment horizontal="center" vertical="center"/>
    </xf>
    <xf numFmtId="6" fontId="5" fillId="7" borderId="63" xfId="1" applyFont="1" applyFill="1" applyBorder="1" applyAlignment="1">
      <alignment horizontal="center" vertical="center"/>
    </xf>
    <xf numFmtId="0" fontId="5" fillId="7" borderId="23" xfId="0" applyFont="1" applyFill="1" applyBorder="1" applyAlignment="1">
      <alignment horizontal="center" vertical="center"/>
    </xf>
    <xf numFmtId="6" fontId="5" fillId="7" borderId="37" xfId="1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66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104775</xdr:colOff>
      <xdr:row>3</xdr:row>
      <xdr:rowOff>57150</xdr:rowOff>
    </xdr:from>
    <xdr:to>
      <xdr:col>26</xdr:col>
      <xdr:colOff>419100</xdr:colOff>
      <xdr:row>3</xdr:row>
      <xdr:rowOff>371474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C4263A9E-62A3-4956-8B3C-0AF5DAE9B5B4}"/>
            </a:ext>
          </a:extLst>
        </xdr:cNvPr>
        <xdr:cNvSpPr>
          <a:spLocks noChangeArrowheads="1"/>
        </xdr:cNvSpPr>
      </xdr:nvSpPr>
      <xdr:spPr bwMode="auto">
        <a:xfrm>
          <a:off x="11229975" y="885825"/>
          <a:ext cx="314325" cy="21907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104775</xdr:colOff>
      <xdr:row>3</xdr:row>
      <xdr:rowOff>57150</xdr:rowOff>
    </xdr:from>
    <xdr:to>
      <xdr:col>26</xdr:col>
      <xdr:colOff>419100</xdr:colOff>
      <xdr:row>3</xdr:row>
      <xdr:rowOff>371474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515E0DFD-7A21-4EEC-9FD6-B5EEDE362D9A}"/>
            </a:ext>
          </a:extLst>
        </xdr:cNvPr>
        <xdr:cNvSpPr>
          <a:spLocks noChangeArrowheads="1"/>
        </xdr:cNvSpPr>
      </xdr:nvSpPr>
      <xdr:spPr bwMode="auto">
        <a:xfrm>
          <a:off x="11229975" y="885825"/>
          <a:ext cx="314325" cy="21907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76A9B136-B2DD-45BC-A7A9-77EC8CE2295D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26</xdr:col>
      <xdr:colOff>133349</xdr:colOff>
      <xdr:row>33</xdr:row>
      <xdr:rowOff>57151</xdr:rowOff>
    </xdr:from>
    <xdr:to>
      <xdr:col>27</xdr:col>
      <xdr:colOff>19049</xdr:colOff>
      <xdr:row>33</xdr:row>
      <xdr:rowOff>371475</xdr:rowOff>
    </xdr:to>
    <xdr:sp macro="" textlink="">
      <xdr:nvSpPr>
        <xdr:cNvPr id="3" name="Oval 5">
          <a:extLst>
            <a:ext uri="{FF2B5EF4-FFF2-40B4-BE49-F238E27FC236}">
              <a16:creationId xmlns:a16="http://schemas.microsoft.com/office/drawing/2014/main" id="{C16F5B26-896A-47A5-94FC-9C5BA347356D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400050</xdr:colOff>
      <xdr:row>0</xdr:row>
      <xdr:rowOff>0</xdr:rowOff>
    </xdr:from>
    <xdr:to>
      <xdr:col>6</xdr:col>
      <xdr:colOff>333375</xdr:colOff>
      <xdr:row>1</xdr:row>
      <xdr:rowOff>152400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91BC7FA2-B089-DE23-C876-C76FC838FFFB}"/>
            </a:ext>
          </a:extLst>
        </xdr:cNvPr>
        <xdr:cNvSpPr/>
      </xdr:nvSpPr>
      <xdr:spPr>
        <a:xfrm>
          <a:off x="2524125" y="0"/>
          <a:ext cx="361950" cy="342900"/>
        </a:xfrm>
        <a:prstGeom prst="ellipse">
          <a:avLst/>
        </a:prstGeom>
        <a:noFill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104774</xdr:colOff>
      <xdr:row>3</xdr:row>
      <xdr:rowOff>38101</xdr:rowOff>
    </xdr:from>
    <xdr:to>
      <xdr:col>26</xdr:col>
      <xdr:colOff>409574</xdr:colOff>
      <xdr:row>3</xdr:row>
      <xdr:rowOff>352425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A6B35133-4215-408F-927B-EEE79B47E9EF}"/>
            </a:ext>
          </a:extLst>
        </xdr:cNvPr>
        <xdr:cNvSpPr>
          <a:spLocks noChangeArrowheads="1"/>
        </xdr:cNvSpPr>
      </xdr:nvSpPr>
      <xdr:spPr bwMode="auto">
        <a:xfrm>
          <a:off x="11001374" y="628651"/>
          <a:ext cx="304800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104775</xdr:colOff>
      <xdr:row>3</xdr:row>
      <xdr:rowOff>57150</xdr:rowOff>
    </xdr:from>
    <xdr:to>
      <xdr:col>26</xdr:col>
      <xdr:colOff>419100</xdr:colOff>
      <xdr:row>3</xdr:row>
      <xdr:rowOff>371474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85BC201F-92E5-4738-B0F9-7B7078189C73}"/>
            </a:ext>
          </a:extLst>
        </xdr:cNvPr>
        <xdr:cNvSpPr>
          <a:spLocks noChangeArrowheads="1"/>
        </xdr:cNvSpPr>
      </xdr:nvSpPr>
      <xdr:spPr bwMode="auto">
        <a:xfrm>
          <a:off x="11229975" y="885825"/>
          <a:ext cx="314325" cy="21907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104774</xdr:colOff>
      <xdr:row>3</xdr:row>
      <xdr:rowOff>38101</xdr:rowOff>
    </xdr:from>
    <xdr:to>
      <xdr:col>26</xdr:col>
      <xdr:colOff>409574</xdr:colOff>
      <xdr:row>3</xdr:row>
      <xdr:rowOff>352425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CBA0BEBB-487D-4DE6-A368-7412A15886CA}"/>
            </a:ext>
          </a:extLst>
        </xdr:cNvPr>
        <xdr:cNvSpPr>
          <a:spLocks noChangeArrowheads="1"/>
        </xdr:cNvSpPr>
      </xdr:nvSpPr>
      <xdr:spPr bwMode="auto">
        <a:xfrm>
          <a:off x="11001374" y="628651"/>
          <a:ext cx="304800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400049</xdr:colOff>
      <xdr:row>3</xdr:row>
      <xdr:rowOff>76201</xdr:rowOff>
    </xdr:from>
    <xdr:to>
      <xdr:col>27</xdr:col>
      <xdr:colOff>285749</xdr:colOff>
      <xdr:row>3</xdr:row>
      <xdr:rowOff>390525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2666F2C9-B409-4161-8D7F-7B0825247D3C}"/>
            </a:ext>
          </a:extLst>
        </xdr:cNvPr>
        <xdr:cNvSpPr>
          <a:spLocks noChangeArrowheads="1"/>
        </xdr:cNvSpPr>
      </xdr:nvSpPr>
      <xdr:spPr bwMode="auto">
        <a:xfrm>
          <a:off x="11296649" y="666751"/>
          <a:ext cx="304800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26</xdr:col>
      <xdr:colOff>400049</xdr:colOff>
      <xdr:row>33</xdr:row>
      <xdr:rowOff>76201</xdr:rowOff>
    </xdr:from>
    <xdr:to>
      <xdr:col>27</xdr:col>
      <xdr:colOff>285749</xdr:colOff>
      <xdr:row>33</xdr:row>
      <xdr:rowOff>390525</xdr:rowOff>
    </xdr:to>
    <xdr:sp macro="" textlink="">
      <xdr:nvSpPr>
        <xdr:cNvPr id="3" name="Oval 5">
          <a:extLst>
            <a:ext uri="{FF2B5EF4-FFF2-40B4-BE49-F238E27FC236}">
              <a16:creationId xmlns:a16="http://schemas.microsoft.com/office/drawing/2014/main" id="{73C28B1E-6192-4BDB-AD9D-EC7C99F47355}"/>
            </a:ext>
          </a:extLst>
        </xdr:cNvPr>
        <xdr:cNvSpPr>
          <a:spLocks noChangeArrowheads="1"/>
        </xdr:cNvSpPr>
      </xdr:nvSpPr>
      <xdr:spPr bwMode="auto">
        <a:xfrm>
          <a:off x="11296649" y="666751"/>
          <a:ext cx="304800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310D226D-68ED-4E77-8D13-30461D3D236F}"/>
            </a:ext>
          </a:extLst>
        </xdr:cNvPr>
        <xdr:cNvSpPr>
          <a:spLocks noChangeArrowheads="1"/>
        </xdr:cNvSpPr>
      </xdr:nvSpPr>
      <xdr:spPr bwMode="auto">
        <a:xfrm>
          <a:off x="11029949" y="647701"/>
          <a:ext cx="304800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26</xdr:col>
      <xdr:colOff>133349</xdr:colOff>
      <xdr:row>33</xdr:row>
      <xdr:rowOff>57151</xdr:rowOff>
    </xdr:from>
    <xdr:to>
      <xdr:col>27</xdr:col>
      <xdr:colOff>19049</xdr:colOff>
      <xdr:row>33</xdr:row>
      <xdr:rowOff>371475</xdr:rowOff>
    </xdr:to>
    <xdr:sp macro="" textlink="">
      <xdr:nvSpPr>
        <xdr:cNvPr id="3" name="Oval 5">
          <a:extLst>
            <a:ext uri="{FF2B5EF4-FFF2-40B4-BE49-F238E27FC236}">
              <a16:creationId xmlns:a16="http://schemas.microsoft.com/office/drawing/2014/main" id="{249C2DE9-4250-4E20-A0A8-F5BF44FD81E3}"/>
            </a:ext>
          </a:extLst>
        </xdr:cNvPr>
        <xdr:cNvSpPr>
          <a:spLocks noChangeArrowheads="1"/>
        </xdr:cNvSpPr>
      </xdr:nvSpPr>
      <xdr:spPr bwMode="auto">
        <a:xfrm>
          <a:off x="11029949" y="647701"/>
          <a:ext cx="304800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400050</xdr:colOff>
      <xdr:row>30</xdr:row>
      <xdr:rowOff>0</xdr:rowOff>
    </xdr:from>
    <xdr:to>
      <xdr:col>6</xdr:col>
      <xdr:colOff>333375</xdr:colOff>
      <xdr:row>31</xdr:row>
      <xdr:rowOff>152400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84436592-25A6-49A4-9830-0781E558A87D}"/>
            </a:ext>
          </a:extLst>
        </xdr:cNvPr>
        <xdr:cNvSpPr/>
      </xdr:nvSpPr>
      <xdr:spPr>
        <a:xfrm>
          <a:off x="2524125" y="0"/>
          <a:ext cx="361950" cy="342900"/>
        </a:xfrm>
        <a:prstGeom prst="ellipse">
          <a:avLst/>
        </a:prstGeom>
        <a:noFill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409574</xdr:colOff>
      <xdr:row>3</xdr:row>
      <xdr:rowOff>1</xdr:rowOff>
    </xdr:from>
    <xdr:to>
      <xdr:col>27</xdr:col>
      <xdr:colOff>295274</xdr:colOff>
      <xdr:row>3</xdr:row>
      <xdr:rowOff>314325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9EFB9355-9D03-41A6-B441-56837F09C316}"/>
            </a:ext>
          </a:extLst>
        </xdr:cNvPr>
        <xdr:cNvSpPr>
          <a:spLocks noChangeArrowheads="1"/>
        </xdr:cNvSpPr>
      </xdr:nvSpPr>
      <xdr:spPr bwMode="auto">
        <a:xfrm>
          <a:off x="11306174" y="590551"/>
          <a:ext cx="304800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26</xdr:col>
      <xdr:colOff>409574</xdr:colOff>
      <xdr:row>33</xdr:row>
      <xdr:rowOff>1</xdr:rowOff>
    </xdr:from>
    <xdr:to>
      <xdr:col>27</xdr:col>
      <xdr:colOff>295274</xdr:colOff>
      <xdr:row>33</xdr:row>
      <xdr:rowOff>314325</xdr:rowOff>
    </xdr:to>
    <xdr:sp macro="" textlink="">
      <xdr:nvSpPr>
        <xdr:cNvPr id="3" name="Oval 5">
          <a:extLst>
            <a:ext uri="{FF2B5EF4-FFF2-40B4-BE49-F238E27FC236}">
              <a16:creationId xmlns:a16="http://schemas.microsoft.com/office/drawing/2014/main" id="{3A0C1088-F52C-4234-A17D-EEDF3E564230}"/>
            </a:ext>
          </a:extLst>
        </xdr:cNvPr>
        <xdr:cNvSpPr>
          <a:spLocks noChangeArrowheads="1"/>
        </xdr:cNvSpPr>
      </xdr:nvSpPr>
      <xdr:spPr bwMode="auto">
        <a:xfrm>
          <a:off x="11306174" y="590551"/>
          <a:ext cx="304800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26</xdr:col>
      <xdr:colOff>409574</xdr:colOff>
      <xdr:row>63</xdr:row>
      <xdr:rowOff>1</xdr:rowOff>
    </xdr:from>
    <xdr:to>
      <xdr:col>27</xdr:col>
      <xdr:colOff>295274</xdr:colOff>
      <xdr:row>63</xdr:row>
      <xdr:rowOff>314325</xdr:rowOff>
    </xdr:to>
    <xdr:sp macro="" textlink="">
      <xdr:nvSpPr>
        <xdr:cNvPr id="8" name="Oval 5">
          <a:extLst>
            <a:ext uri="{FF2B5EF4-FFF2-40B4-BE49-F238E27FC236}">
              <a16:creationId xmlns:a16="http://schemas.microsoft.com/office/drawing/2014/main" id="{7C868262-F88B-46C9-B4B9-D25D450E58B9}"/>
            </a:ext>
          </a:extLst>
        </xdr:cNvPr>
        <xdr:cNvSpPr>
          <a:spLocks noChangeArrowheads="1"/>
        </xdr:cNvSpPr>
      </xdr:nvSpPr>
      <xdr:spPr bwMode="auto">
        <a:xfrm>
          <a:off x="11306174" y="9620251"/>
          <a:ext cx="304800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26</xdr:col>
      <xdr:colOff>409574</xdr:colOff>
      <xdr:row>93</xdr:row>
      <xdr:rowOff>1</xdr:rowOff>
    </xdr:from>
    <xdr:to>
      <xdr:col>27</xdr:col>
      <xdr:colOff>295274</xdr:colOff>
      <xdr:row>93</xdr:row>
      <xdr:rowOff>314325</xdr:rowOff>
    </xdr:to>
    <xdr:sp macro="" textlink="">
      <xdr:nvSpPr>
        <xdr:cNvPr id="7" name="Oval 5">
          <a:extLst>
            <a:ext uri="{FF2B5EF4-FFF2-40B4-BE49-F238E27FC236}">
              <a16:creationId xmlns:a16="http://schemas.microsoft.com/office/drawing/2014/main" id="{1E8E26AC-E142-457C-B8A5-C756BCA96FF9}"/>
            </a:ext>
          </a:extLst>
        </xdr:cNvPr>
        <xdr:cNvSpPr>
          <a:spLocks noChangeArrowheads="1"/>
        </xdr:cNvSpPr>
      </xdr:nvSpPr>
      <xdr:spPr bwMode="auto">
        <a:xfrm>
          <a:off x="11306174" y="18964276"/>
          <a:ext cx="304800" cy="29527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323850</xdr:colOff>
      <xdr:row>0</xdr:row>
      <xdr:rowOff>9525</xdr:rowOff>
    </xdr:from>
    <xdr:to>
      <xdr:col>6</xdr:col>
      <xdr:colOff>257175</xdr:colOff>
      <xdr:row>1</xdr:row>
      <xdr:rowOff>161925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FABE2322-3935-47F8-AAAB-9776EA62E1FF}"/>
            </a:ext>
          </a:extLst>
        </xdr:cNvPr>
        <xdr:cNvSpPr/>
      </xdr:nvSpPr>
      <xdr:spPr>
        <a:xfrm>
          <a:off x="2419350" y="9525"/>
          <a:ext cx="352425" cy="342900"/>
        </a:xfrm>
        <a:prstGeom prst="ellipse">
          <a:avLst/>
        </a:prstGeom>
        <a:noFill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9711CCEA-68F2-48C9-A966-35ACEA57BF83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26</xdr:col>
      <xdr:colOff>133349</xdr:colOff>
      <xdr:row>33</xdr:row>
      <xdr:rowOff>57151</xdr:rowOff>
    </xdr:from>
    <xdr:to>
      <xdr:col>27</xdr:col>
      <xdr:colOff>19049</xdr:colOff>
      <xdr:row>33</xdr:row>
      <xdr:rowOff>371475</xdr:rowOff>
    </xdr:to>
    <xdr:sp macro="" textlink="">
      <xdr:nvSpPr>
        <xdr:cNvPr id="3" name="Oval 5">
          <a:extLst>
            <a:ext uri="{FF2B5EF4-FFF2-40B4-BE49-F238E27FC236}">
              <a16:creationId xmlns:a16="http://schemas.microsoft.com/office/drawing/2014/main" id="{3449021D-5076-4E3D-ABAB-7C7DCE66628B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31</xdr:col>
      <xdr:colOff>123825</xdr:colOff>
      <xdr:row>3</xdr:row>
      <xdr:rowOff>381000</xdr:rowOff>
    </xdr:from>
    <xdr:to>
      <xdr:col>32</xdr:col>
      <xdr:colOff>57150</xdr:colOff>
      <xdr:row>5</xdr:row>
      <xdr:rowOff>142875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A883D8DD-3410-4B3D-B4B5-85DC31797E8E}"/>
            </a:ext>
          </a:extLst>
        </xdr:cNvPr>
        <xdr:cNvSpPr/>
      </xdr:nvSpPr>
      <xdr:spPr>
        <a:xfrm>
          <a:off x="13392150" y="971550"/>
          <a:ext cx="361950" cy="342900"/>
        </a:xfrm>
        <a:prstGeom prst="ellipse">
          <a:avLst/>
        </a:prstGeom>
        <a:noFill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133349</xdr:colOff>
      <xdr:row>65</xdr:row>
      <xdr:rowOff>57151</xdr:rowOff>
    </xdr:from>
    <xdr:to>
      <xdr:col>27</xdr:col>
      <xdr:colOff>19049</xdr:colOff>
      <xdr:row>65</xdr:row>
      <xdr:rowOff>371475</xdr:rowOff>
    </xdr:to>
    <xdr:sp macro="" textlink="">
      <xdr:nvSpPr>
        <xdr:cNvPr id="15" name="Oval 5">
          <a:extLst>
            <a:ext uri="{FF2B5EF4-FFF2-40B4-BE49-F238E27FC236}">
              <a16:creationId xmlns:a16="http://schemas.microsoft.com/office/drawing/2014/main" id="{653FB831-5A41-4B8D-9913-8D027255525E}"/>
            </a:ext>
          </a:extLst>
        </xdr:cNvPr>
        <xdr:cNvSpPr>
          <a:spLocks noChangeArrowheads="1"/>
        </xdr:cNvSpPr>
      </xdr:nvSpPr>
      <xdr:spPr bwMode="auto">
        <a:xfrm>
          <a:off x="11258549" y="96774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400050</xdr:colOff>
      <xdr:row>62</xdr:row>
      <xdr:rowOff>0</xdr:rowOff>
    </xdr:from>
    <xdr:to>
      <xdr:col>6</xdr:col>
      <xdr:colOff>333375</xdr:colOff>
      <xdr:row>63</xdr:row>
      <xdr:rowOff>152400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7AA96FE2-B21D-4205-93BF-F488DE678ABF}"/>
            </a:ext>
          </a:extLst>
        </xdr:cNvPr>
        <xdr:cNvSpPr/>
      </xdr:nvSpPr>
      <xdr:spPr>
        <a:xfrm>
          <a:off x="2524125" y="9029700"/>
          <a:ext cx="361950" cy="342900"/>
        </a:xfrm>
        <a:prstGeom prst="ellipse">
          <a:avLst/>
        </a:prstGeom>
        <a:noFill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611E913D-B8A4-4F13-B6C6-55C97F0B9D3D}"/>
            </a:ext>
          </a:extLst>
        </xdr:cNvPr>
        <xdr:cNvSpPr>
          <a:spLocks noChangeArrowheads="1"/>
        </xdr:cNvSpPr>
      </xdr:nvSpPr>
      <xdr:spPr bwMode="auto">
        <a:xfrm>
          <a:off x="11029949" y="647701"/>
          <a:ext cx="304800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26</xdr:col>
      <xdr:colOff>133349</xdr:colOff>
      <xdr:row>34</xdr:row>
      <xdr:rowOff>57151</xdr:rowOff>
    </xdr:from>
    <xdr:to>
      <xdr:col>27</xdr:col>
      <xdr:colOff>19049</xdr:colOff>
      <xdr:row>34</xdr:row>
      <xdr:rowOff>371475</xdr:rowOff>
    </xdr:to>
    <xdr:sp macro="" textlink="">
      <xdr:nvSpPr>
        <xdr:cNvPr id="4" name="Oval 5">
          <a:extLst>
            <a:ext uri="{FF2B5EF4-FFF2-40B4-BE49-F238E27FC236}">
              <a16:creationId xmlns:a16="http://schemas.microsoft.com/office/drawing/2014/main" id="{5541C5DB-8903-44E7-B29C-0A05A65C1C01}"/>
            </a:ext>
          </a:extLst>
        </xdr:cNvPr>
        <xdr:cNvSpPr>
          <a:spLocks noChangeArrowheads="1"/>
        </xdr:cNvSpPr>
      </xdr:nvSpPr>
      <xdr:spPr bwMode="auto">
        <a:xfrm>
          <a:off x="11029949" y="647701"/>
          <a:ext cx="304800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F4348926-EC3E-4899-88DC-14655D8376F4}"/>
            </a:ext>
          </a:extLst>
        </xdr:cNvPr>
        <xdr:cNvSpPr>
          <a:spLocks noChangeArrowheads="1"/>
        </xdr:cNvSpPr>
      </xdr:nvSpPr>
      <xdr:spPr bwMode="auto">
        <a:xfrm>
          <a:off x="11029949" y="647701"/>
          <a:ext cx="304800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390524</xdr:colOff>
      <xdr:row>3</xdr:row>
      <xdr:rowOff>104776</xdr:rowOff>
    </xdr:from>
    <xdr:to>
      <xdr:col>27</xdr:col>
      <xdr:colOff>276224</xdr:colOff>
      <xdr:row>3</xdr:row>
      <xdr:rowOff>333375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526BAE40-EAF7-44BF-B284-B5704FFCAC70}"/>
            </a:ext>
          </a:extLst>
        </xdr:cNvPr>
        <xdr:cNvSpPr>
          <a:spLocks noChangeArrowheads="1"/>
        </xdr:cNvSpPr>
      </xdr:nvSpPr>
      <xdr:spPr bwMode="auto">
        <a:xfrm>
          <a:off x="11287124" y="695326"/>
          <a:ext cx="304800" cy="228599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en-US" altLang="ja-JP"/>
        </a:p>
        <a:p>
          <a:endParaRPr lang="ja-JP" altLang="en-US"/>
        </a:p>
      </xdr:txBody>
    </xdr:sp>
    <xdr:clientData/>
  </xdr:twoCellAnchor>
  <xdr:twoCellAnchor>
    <xdr:from>
      <xdr:col>26</xdr:col>
      <xdr:colOff>390524</xdr:colOff>
      <xdr:row>34</xdr:row>
      <xdr:rowOff>104776</xdr:rowOff>
    </xdr:from>
    <xdr:to>
      <xdr:col>27</xdr:col>
      <xdr:colOff>276224</xdr:colOff>
      <xdr:row>34</xdr:row>
      <xdr:rowOff>333375</xdr:rowOff>
    </xdr:to>
    <xdr:sp macro="" textlink="">
      <xdr:nvSpPr>
        <xdr:cNvPr id="3" name="Oval 5">
          <a:extLst>
            <a:ext uri="{FF2B5EF4-FFF2-40B4-BE49-F238E27FC236}">
              <a16:creationId xmlns:a16="http://schemas.microsoft.com/office/drawing/2014/main" id="{775989AB-928F-4365-BC66-8A4EE8DBE508}"/>
            </a:ext>
          </a:extLst>
        </xdr:cNvPr>
        <xdr:cNvSpPr>
          <a:spLocks noChangeArrowheads="1"/>
        </xdr:cNvSpPr>
      </xdr:nvSpPr>
      <xdr:spPr bwMode="auto">
        <a:xfrm>
          <a:off x="11287124" y="695326"/>
          <a:ext cx="304800" cy="228599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en-US" altLang="ja-JP"/>
        </a:p>
        <a:p>
          <a:endParaRPr lang="ja-JP" altLang="en-US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DE492E44-9509-446A-9C1A-6DD55AE92740}"/>
            </a:ext>
          </a:extLst>
        </xdr:cNvPr>
        <xdr:cNvSpPr>
          <a:spLocks noChangeArrowheads="1"/>
        </xdr:cNvSpPr>
      </xdr:nvSpPr>
      <xdr:spPr bwMode="auto">
        <a:xfrm>
          <a:off x="11029949" y="647701"/>
          <a:ext cx="304800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26</xdr:col>
      <xdr:colOff>133349</xdr:colOff>
      <xdr:row>32</xdr:row>
      <xdr:rowOff>57151</xdr:rowOff>
    </xdr:from>
    <xdr:to>
      <xdr:col>27</xdr:col>
      <xdr:colOff>19049</xdr:colOff>
      <xdr:row>32</xdr:row>
      <xdr:rowOff>371475</xdr:rowOff>
    </xdr:to>
    <xdr:sp macro="" textlink="">
      <xdr:nvSpPr>
        <xdr:cNvPr id="3" name="Oval 5">
          <a:extLst>
            <a:ext uri="{FF2B5EF4-FFF2-40B4-BE49-F238E27FC236}">
              <a16:creationId xmlns:a16="http://schemas.microsoft.com/office/drawing/2014/main" id="{78626F2D-B9DD-4C41-889B-2C0E8512CD30}"/>
            </a:ext>
          </a:extLst>
        </xdr:cNvPr>
        <xdr:cNvSpPr>
          <a:spLocks noChangeArrowheads="1"/>
        </xdr:cNvSpPr>
      </xdr:nvSpPr>
      <xdr:spPr bwMode="auto">
        <a:xfrm>
          <a:off x="11029949" y="10163176"/>
          <a:ext cx="304800" cy="2381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4</xdr:col>
      <xdr:colOff>228600</xdr:colOff>
      <xdr:row>0</xdr:row>
      <xdr:rowOff>9525</xdr:rowOff>
    </xdr:from>
    <xdr:to>
      <xdr:col>5</xdr:col>
      <xdr:colOff>161925</xdr:colOff>
      <xdr:row>1</xdr:row>
      <xdr:rowOff>161925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983865EC-C8AB-4D9B-A89F-33E393BABE58}"/>
            </a:ext>
          </a:extLst>
        </xdr:cNvPr>
        <xdr:cNvSpPr/>
      </xdr:nvSpPr>
      <xdr:spPr>
        <a:xfrm>
          <a:off x="1905000" y="9525"/>
          <a:ext cx="352425" cy="342900"/>
        </a:xfrm>
        <a:prstGeom prst="ellipse">
          <a:avLst/>
        </a:prstGeom>
        <a:noFill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133349</xdr:colOff>
      <xdr:row>63</xdr:row>
      <xdr:rowOff>57151</xdr:rowOff>
    </xdr:from>
    <xdr:to>
      <xdr:col>27</xdr:col>
      <xdr:colOff>19049</xdr:colOff>
      <xdr:row>63</xdr:row>
      <xdr:rowOff>371475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6F143427-CBF2-495B-95CA-51A900548DFC}"/>
            </a:ext>
          </a:extLst>
        </xdr:cNvPr>
        <xdr:cNvSpPr>
          <a:spLocks noChangeArrowheads="1"/>
        </xdr:cNvSpPr>
      </xdr:nvSpPr>
      <xdr:spPr bwMode="auto">
        <a:xfrm>
          <a:off x="11029949" y="9972676"/>
          <a:ext cx="304800" cy="2381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285750</xdr:colOff>
      <xdr:row>30</xdr:row>
      <xdr:rowOff>9525</xdr:rowOff>
    </xdr:from>
    <xdr:to>
      <xdr:col>6</xdr:col>
      <xdr:colOff>219075</xdr:colOff>
      <xdr:row>30</xdr:row>
      <xdr:rowOff>419100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53DBBED9-6448-45DD-B615-01085A3A3AD7}"/>
            </a:ext>
          </a:extLst>
        </xdr:cNvPr>
        <xdr:cNvSpPr/>
      </xdr:nvSpPr>
      <xdr:spPr>
        <a:xfrm>
          <a:off x="2381250" y="9039225"/>
          <a:ext cx="352425" cy="409575"/>
        </a:xfrm>
        <a:prstGeom prst="ellipse">
          <a:avLst/>
        </a:prstGeom>
        <a:noFill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03E76311-7E00-41C1-A967-BDEF1AFFB7BC}"/>
            </a:ext>
          </a:extLst>
        </xdr:cNvPr>
        <xdr:cNvSpPr>
          <a:spLocks noChangeArrowheads="1"/>
        </xdr:cNvSpPr>
      </xdr:nvSpPr>
      <xdr:spPr bwMode="auto">
        <a:xfrm>
          <a:off x="11029949" y="647701"/>
          <a:ext cx="304800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4C57ED8C-7775-4812-B54A-FB63CA5F7FE6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2896036E-5C98-4BF5-8C54-802E4BACD4B2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26</xdr:col>
      <xdr:colOff>133349</xdr:colOff>
      <xdr:row>33</xdr:row>
      <xdr:rowOff>57151</xdr:rowOff>
    </xdr:from>
    <xdr:to>
      <xdr:col>27</xdr:col>
      <xdr:colOff>19049</xdr:colOff>
      <xdr:row>33</xdr:row>
      <xdr:rowOff>371475</xdr:rowOff>
    </xdr:to>
    <xdr:sp macro="" textlink="">
      <xdr:nvSpPr>
        <xdr:cNvPr id="3" name="Oval 5">
          <a:extLst>
            <a:ext uri="{FF2B5EF4-FFF2-40B4-BE49-F238E27FC236}">
              <a16:creationId xmlns:a16="http://schemas.microsoft.com/office/drawing/2014/main" id="{FD756579-3471-4276-94DB-81D3412ACDE1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238125</xdr:colOff>
      <xdr:row>0</xdr:row>
      <xdr:rowOff>9525</xdr:rowOff>
    </xdr:from>
    <xdr:to>
      <xdr:col>6</xdr:col>
      <xdr:colOff>171450</xdr:colOff>
      <xdr:row>1</xdr:row>
      <xdr:rowOff>161925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6F12D65F-3B64-423E-9231-81A5A8F62E4B}"/>
            </a:ext>
          </a:extLst>
        </xdr:cNvPr>
        <xdr:cNvSpPr/>
      </xdr:nvSpPr>
      <xdr:spPr>
        <a:xfrm>
          <a:off x="2362200" y="9525"/>
          <a:ext cx="361950" cy="342900"/>
        </a:xfrm>
        <a:prstGeom prst="ellipse">
          <a:avLst/>
        </a:prstGeom>
        <a:noFill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A5EC4594-68AB-4B72-A25A-6AAF8C9A1472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26</xdr:col>
      <xdr:colOff>133349</xdr:colOff>
      <xdr:row>33</xdr:row>
      <xdr:rowOff>57151</xdr:rowOff>
    </xdr:from>
    <xdr:to>
      <xdr:col>27</xdr:col>
      <xdr:colOff>19049</xdr:colOff>
      <xdr:row>33</xdr:row>
      <xdr:rowOff>371475</xdr:rowOff>
    </xdr:to>
    <xdr:sp macro="" textlink="">
      <xdr:nvSpPr>
        <xdr:cNvPr id="3" name="Oval 5">
          <a:extLst>
            <a:ext uri="{FF2B5EF4-FFF2-40B4-BE49-F238E27FC236}">
              <a16:creationId xmlns:a16="http://schemas.microsoft.com/office/drawing/2014/main" id="{6E163E90-1095-470A-A25B-DE813B5B0973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361950</xdr:colOff>
      <xdr:row>1</xdr:row>
      <xdr:rowOff>152400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BF25409F-EC59-451F-B42E-39ECCC720DCA}"/>
            </a:ext>
          </a:extLst>
        </xdr:cNvPr>
        <xdr:cNvSpPr/>
      </xdr:nvSpPr>
      <xdr:spPr>
        <a:xfrm>
          <a:off x="2552700" y="0"/>
          <a:ext cx="361950" cy="342900"/>
        </a:xfrm>
        <a:prstGeom prst="ellipse">
          <a:avLst/>
        </a:prstGeom>
        <a:noFill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70B0C865-354F-4E09-A37A-E5C8F037B74C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57149</xdr:colOff>
      <xdr:row>3</xdr:row>
      <xdr:rowOff>47626</xdr:rowOff>
    </xdr:from>
    <xdr:to>
      <xdr:col>27</xdr:col>
      <xdr:colOff>371474</xdr:colOff>
      <xdr:row>3</xdr:row>
      <xdr:rowOff>361950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FD98CD06-784D-4522-BB24-20C5F675A4DE}"/>
            </a:ext>
          </a:extLst>
        </xdr:cNvPr>
        <xdr:cNvSpPr>
          <a:spLocks noChangeArrowheads="1"/>
        </xdr:cNvSpPr>
      </xdr:nvSpPr>
      <xdr:spPr bwMode="auto">
        <a:xfrm>
          <a:off x="11610974" y="638176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27</xdr:col>
      <xdr:colOff>57149</xdr:colOff>
      <xdr:row>36</xdr:row>
      <xdr:rowOff>47626</xdr:rowOff>
    </xdr:from>
    <xdr:to>
      <xdr:col>27</xdr:col>
      <xdr:colOff>371474</xdr:colOff>
      <xdr:row>36</xdr:row>
      <xdr:rowOff>361950</xdr:rowOff>
    </xdr:to>
    <xdr:sp macro="" textlink="">
      <xdr:nvSpPr>
        <xdr:cNvPr id="3" name="Oval 5">
          <a:extLst>
            <a:ext uri="{FF2B5EF4-FFF2-40B4-BE49-F238E27FC236}">
              <a16:creationId xmlns:a16="http://schemas.microsoft.com/office/drawing/2014/main" id="{92635213-8F19-48FC-9D9B-468E7D345F7A}"/>
            </a:ext>
          </a:extLst>
        </xdr:cNvPr>
        <xdr:cNvSpPr>
          <a:spLocks noChangeArrowheads="1"/>
        </xdr:cNvSpPr>
      </xdr:nvSpPr>
      <xdr:spPr bwMode="auto">
        <a:xfrm>
          <a:off x="11610974" y="638176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361950</xdr:colOff>
      <xdr:row>1</xdr:row>
      <xdr:rowOff>152400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DA71C31-AAF9-49A9-8AED-A6D5B17C9A25}"/>
            </a:ext>
          </a:extLst>
        </xdr:cNvPr>
        <xdr:cNvSpPr/>
      </xdr:nvSpPr>
      <xdr:spPr>
        <a:xfrm>
          <a:off x="2552700" y="0"/>
          <a:ext cx="361950" cy="342900"/>
        </a:xfrm>
        <a:prstGeom prst="ellipse">
          <a:avLst/>
        </a:prstGeom>
        <a:noFill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104775</xdr:colOff>
      <xdr:row>3</xdr:row>
      <xdr:rowOff>57150</xdr:rowOff>
    </xdr:from>
    <xdr:to>
      <xdr:col>26</xdr:col>
      <xdr:colOff>419100</xdr:colOff>
      <xdr:row>3</xdr:row>
      <xdr:rowOff>371474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046DBE45-34A1-401F-A2D6-9E864F43139D}"/>
            </a:ext>
          </a:extLst>
        </xdr:cNvPr>
        <xdr:cNvSpPr>
          <a:spLocks noChangeArrowheads="1"/>
        </xdr:cNvSpPr>
      </xdr:nvSpPr>
      <xdr:spPr bwMode="auto">
        <a:xfrm>
          <a:off x="11229975" y="647700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35F3342A-915E-49B6-B71A-84F624F98B45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26</xdr:col>
      <xdr:colOff>133349</xdr:colOff>
      <xdr:row>34</xdr:row>
      <xdr:rowOff>57151</xdr:rowOff>
    </xdr:from>
    <xdr:to>
      <xdr:col>27</xdr:col>
      <xdr:colOff>19049</xdr:colOff>
      <xdr:row>34</xdr:row>
      <xdr:rowOff>371475</xdr:rowOff>
    </xdr:to>
    <xdr:sp macro="" textlink="">
      <xdr:nvSpPr>
        <xdr:cNvPr id="3" name="Oval 5">
          <a:extLst>
            <a:ext uri="{FF2B5EF4-FFF2-40B4-BE49-F238E27FC236}">
              <a16:creationId xmlns:a16="http://schemas.microsoft.com/office/drawing/2014/main" id="{66654C3F-5854-491A-A7B2-AFFFF3078765}"/>
            </a:ext>
          </a:extLst>
        </xdr:cNvPr>
        <xdr:cNvSpPr>
          <a:spLocks noChangeArrowheads="1"/>
        </xdr:cNvSpPr>
      </xdr:nvSpPr>
      <xdr:spPr bwMode="auto">
        <a:xfrm>
          <a:off x="11287124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361950</xdr:colOff>
      <xdr:row>1</xdr:row>
      <xdr:rowOff>152400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9066340-3C9C-44C6-A954-1C0479977CBB}"/>
            </a:ext>
          </a:extLst>
        </xdr:cNvPr>
        <xdr:cNvSpPr/>
      </xdr:nvSpPr>
      <xdr:spPr>
        <a:xfrm>
          <a:off x="2552700" y="0"/>
          <a:ext cx="361950" cy="438150"/>
        </a:xfrm>
        <a:prstGeom prst="ellipse">
          <a:avLst/>
        </a:prstGeom>
        <a:noFill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84393815-FBA1-4ADB-A99A-3A98FD18363F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0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857FE46B-C3D2-4697-AC88-4DC0D7039B3B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25</xdr:col>
      <xdr:colOff>76199</xdr:colOff>
      <xdr:row>33</xdr:row>
      <xdr:rowOff>38101</xdr:rowOff>
    </xdr:from>
    <xdr:to>
      <xdr:col>25</xdr:col>
      <xdr:colOff>371475</xdr:colOff>
      <xdr:row>33</xdr:row>
      <xdr:rowOff>352425</xdr:rowOff>
    </xdr:to>
    <xdr:sp macro="" textlink="">
      <xdr:nvSpPr>
        <xdr:cNvPr id="3" name="Oval 5">
          <a:extLst>
            <a:ext uri="{FF2B5EF4-FFF2-40B4-BE49-F238E27FC236}">
              <a16:creationId xmlns:a16="http://schemas.microsoft.com/office/drawing/2014/main" id="{B5B52A82-F393-4D52-8213-642B10F376A0}"/>
            </a:ext>
          </a:extLst>
        </xdr:cNvPr>
        <xdr:cNvSpPr>
          <a:spLocks noChangeArrowheads="1"/>
        </xdr:cNvSpPr>
      </xdr:nvSpPr>
      <xdr:spPr bwMode="auto">
        <a:xfrm>
          <a:off x="10944224" y="9658351"/>
          <a:ext cx="295276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26</xdr:col>
      <xdr:colOff>133349</xdr:colOff>
      <xdr:row>63</xdr:row>
      <xdr:rowOff>57151</xdr:rowOff>
    </xdr:from>
    <xdr:to>
      <xdr:col>27</xdr:col>
      <xdr:colOff>0</xdr:colOff>
      <xdr:row>63</xdr:row>
      <xdr:rowOff>371475</xdr:rowOff>
    </xdr:to>
    <xdr:sp macro="" textlink="">
      <xdr:nvSpPr>
        <xdr:cNvPr id="4" name="Oval 5">
          <a:extLst>
            <a:ext uri="{FF2B5EF4-FFF2-40B4-BE49-F238E27FC236}">
              <a16:creationId xmlns:a16="http://schemas.microsoft.com/office/drawing/2014/main" id="{0572A3AB-54ED-4ED0-8C1B-0CE4CF35B669}"/>
            </a:ext>
          </a:extLst>
        </xdr:cNvPr>
        <xdr:cNvSpPr>
          <a:spLocks noChangeArrowheads="1"/>
        </xdr:cNvSpPr>
      </xdr:nvSpPr>
      <xdr:spPr bwMode="auto">
        <a:xfrm>
          <a:off x="11258549" y="9677401"/>
          <a:ext cx="295276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30</xdr:row>
      <xdr:rowOff>0</xdr:rowOff>
    </xdr:from>
    <xdr:to>
      <xdr:col>6</xdr:col>
      <xdr:colOff>361950</xdr:colOff>
      <xdr:row>31</xdr:row>
      <xdr:rowOff>152400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123286B7-B7B5-47AB-B21D-E728FBAC5026}"/>
            </a:ext>
          </a:extLst>
        </xdr:cNvPr>
        <xdr:cNvSpPr/>
      </xdr:nvSpPr>
      <xdr:spPr>
        <a:xfrm>
          <a:off x="2552700" y="0"/>
          <a:ext cx="361950" cy="342900"/>
        </a:xfrm>
        <a:prstGeom prst="ellipse">
          <a:avLst/>
        </a:prstGeom>
        <a:noFill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ECA56697-8B01-4F61-B9B0-CF241BF98040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419099</xdr:colOff>
      <xdr:row>3</xdr:row>
      <xdr:rowOff>66676</xdr:rowOff>
    </xdr:from>
    <xdr:to>
      <xdr:col>27</xdr:col>
      <xdr:colOff>304799</xdr:colOff>
      <xdr:row>3</xdr:row>
      <xdr:rowOff>381000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4336B595-6262-44C1-AD12-18E926D0F452}"/>
            </a:ext>
          </a:extLst>
        </xdr:cNvPr>
        <xdr:cNvSpPr>
          <a:spLocks noChangeArrowheads="1"/>
        </xdr:cNvSpPr>
      </xdr:nvSpPr>
      <xdr:spPr bwMode="auto">
        <a:xfrm>
          <a:off x="11544299" y="657226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26</xdr:col>
      <xdr:colOff>419099</xdr:colOff>
      <xdr:row>33</xdr:row>
      <xdr:rowOff>66676</xdr:rowOff>
    </xdr:from>
    <xdr:to>
      <xdr:col>27</xdr:col>
      <xdr:colOff>304799</xdr:colOff>
      <xdr:row>33</xdr:row>
      <xdr:rowOff>381000</xdr:rowOff>
    </xdr:to>
    <xdr:sp macro="" textlink="">
      <xdr:nvSpPr>
        <xdr:cNvPr id="3" name="Oval 5">
          <a:extLst>
            <a:ext uri="{FF2B5EF4-FFF2-40B4-BE49-F238E27FC236}">
              <a16:creationId xmlns:a16="http://schemas.microsoft.com/office/drawing/2014/main" id="{AD039A72-9FA5-49FB-B0CB-51976A4A1989}"/>
            </a:ext>
          </a:extLst>
        </xdr:cNvPr>
        <xdr:cNvSpPr>
          <a:spLocks noChangeArrowheads="1"/>
        </xdr:cNvSpPr>
      </xdr:nvSpPr>
      <xdr:spPr bwMode="auto">
        <a:xfrm>
          <a:off x="11544299" y="657226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0C80A-4320-4D5F-AC8A-168BE77FEFF8}">
  <sheetPr>
    <tabColor theme="7"/>
  </sheetPr>
  <dimension ref="A1:AC32"/>
  <sheetViews>
    <sheetView workbookViewId="0">
      <selection activeCell="AK16" sqref="AK16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 ht="21.75" customHeight="1">
      <c r="A1" s="205" t="s">
        <v>86</v>
      </c>
      <c r="B1" s="205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</row>
    <row r="2" spans="1:29" ht="21.75" customHeight="1" thickBot="1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</row>
    <row r="3" spans="1:29" ht="21.75" customHeight="1" thickTop="1">
      <c r="A3" s="180" t="s">
        <v>0</v>
      </c>
      <c r="B3" s="181"/>
      <c r="C3" s="181"/>
      <c r="D3" s="182"/>
      <c r="E3" s="183" t="s">
        <v>1</v>
      </c>
      <c r="F3" s="181"/>
      <c r="G3" s="181"/>
      <c r="H3" s="181"/>
      <c r="I3" s="181"/>
      <c r="J3" s="181"/>
      <c r="K3" s="182"/>
      <c r="L3" s="183" t="s">
        <v>2</v>
      </c>
      <c r="M3" s="181"/>
      <c r="N3" s="181"/>
      <c r="O3" s="181"/>
      <c r="P3" s="181"/>
      <c r="Q3" s="181"/>
      <c r="R3" s="182"/>
      <c r="S3" s="183" t="s">
        <v>3</v>
      </c>
      <c r="T3" s="181"/>
      <c r="U3" s="181"/>
      <c r="V3" s="181"/>
      <c r="W3" s="181"/>
      <c r="X3" s="181"/>
      <c r="Y3" s="182"/>
      <c r="Z3" s="181" t="s">
        <v>4</v>
      </c>
      <c r="AA3" s="181"/>
      <c r="AB3" s="181"/>
      <c r="AC3" s="184"/>
    </row>
    <row r="4" spans="1:29" ht="21.75" customHeight="1" thickBot="1">
      <c r="A4" s="185"/>
      <c r="B4" s="186"/>
      <c r="C4" s="187"/>
      <c r="D4" s="139"/>
      <c r="E4" s="188" t="s">
        <v>64</v>
      </c>
      <c r="F4" s="189"/>
      <c r="G4" s="189"/>
      <c r="H4" s="189"/>
      <c r="I4" s="189"/>
      <c r="J4" s="189"/>
      <c r="K4" s="190"/>
      <c r="L4" s="138"/>
      <c r="M4" s="187"/>
      <c r="N4" s="187"/>
      <c r="O4" s="187"/>
      <c r="P4" s="187"/>
      <c r="Q4" s="187"/>
      <c r="R4" s="139"/>
      <c r="S4" s="218" t="s">
        <v>114</v>
      </c>
      <c r="T4" s="219"/>
      <c r="U4" s="219"/>
      <c r="V4" s="219"/>
      <c r="W4" s="219"/>
      <c r="X4" s="219"/>
      <c r="Y4" s="220"/>
      <c r="Z4" s="194" t="s">
        <v>5</v>
      </c>
      <c r="AA4" s="194"/>
      <c r="AB4" s="194"/>
      <c r="AC4" s="195"/>
    </row>
    <row r="5" spans="1:29" ht="21.7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1.75" customHeight="1">
      <c r="A6" s="170" t="s">
        <v>6</v>
      </c>
      <c r="B6" s="171"/>
      <c r="C6" s="172"/>
      <c r="D6" s="167" t="s">
        <v>11</v>
      </c>
      <c r="E6" s="168"/>
      <c r="F6" s="167" t="s">
        <v>12</v>
      </c>
      <c r="G6" s="168"/>
      <c r="H6" s="167" t="s">
        <v>13</v>
      </c>
      <c r="I6" s="168"/>
      <c r="J6" s="167" t="s">
        <v>14</v>
      </c>
      <c r="K6" s="168"/>
      <c r="L6" s="167" t="s">
        <v>15</v>
      </c>
      <c r="M6" s="168"/>
      <c r="N6" s="167" t="s">
        <v>16</v>
      </c>
      <c r="O6" s="168"/>
      <c r="P6" s="167" t="s">
        <v>17</v>
      </c>
      <c r="Q6" s="168"/>
      <c r="R6" s="167" t="s">
        <v>18</v>
      </c>
      <c r="S6" s="168"/>
      <c r="T6" s="167" t="s">
        <v>7</v>
      </c>
      <c r="U6" s="168"/>
      <c r="V6" s="167" t="s">
        <v>8</v>
      </c>
      <c r="W6" s="168"/>
      <c r="X6" s="167" t="s">
        <v>9</v>
      </c>
      <c r="Y6" s="168"/>
      <c r="Z6" s="167" t="s">
        <v>10</v>
      </c>
      <c r="AA6" s="168"/>
      <c r="AB6" s="167" t="s">
        <v>19</v>
      </c>
      <c r="AC6" s="169"/>
    </row>
    <row r="7" spans="1:29" ht="21.75" customHeight="1">
      <c r="A7" s="162" t="s">
        <v>41</v>
      </c>
      <c r="B7" s="163"/>
      <c r="C7" s="164"/>
      <c r="D7" s="3"/>
      <c r="E7" s="4" t="s">
        <v>20</v>
      </c>
      <c r="F7" s="3"/>
      <c r="G7" s="4" t="s">
        <v>20</v>
      </c>
      <c r="H7" s="3"/>
      <c r="I7" s="4" t="s">
        <v>20</v>
      </c>
      <c r="J7" s="3"/>
      <c r="K7" s="4" t="s">
        <v>20</v>
      </c>
      <c r="L7" s="3"/>
      <c r="M7" s="4" t="s">
        <v>20</v>
      </c>
      <c r="N7" s="3"/>
      <c r="O7" s="4" t="s">
        <v>20</v>
      </c>
      <c r="P7" s="3">
        <v>12</v>
      </c>
      <c r="Q7" s="4" t="s">
        <v>20</v>
      </c>
      <c r="R7" s="3">
        <v>19</v>
      </c>
      <c r="S7" s="4" t="s">
        <v>20</v>
      </c>
      <c r="T7" s="3">
        <v>18</v>
      </c>
      <c r="U7" s="4" t="s">
        <v>20</v>
      </c>
      <c r="V7" s="3">
        <v>17</v>
      </c>
      <c r="W7" s="4" t="s">
        <v>20</v>
      </c>
      <c r="X7" s="3">
        <v>18</v>
      </c>
      <c r="Y7" s="4" t="s">
        <v>20</v>
      </c>
      <c r="Z7" s="31">
        <v>18</v>
      </c>
      <c r="AA7" s="32" t="s">
        <v>20</v>
      </c>
      <c r="AB7" s="5"/>
      <c r="AC7" s="9" t="s">
        <v>20</v>
      </c>
    </row>
    <row r="8" spans="1:29" ht="21.75" customHeight="1">
      <c r="A8" s="162" t="s">
        <v>42</v>
      </c>
      <c r="B8" s="163"/>
      <c r="C8" s="164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>
        <v>1</v>
      </c>
      <c r="Q8" s="4" t="s">
        <v>20</v>
      </c>
      <c r="R8" s="3"/>
      <c r="S8" s="4" t="s">
        <v>20</v>
      </c>
      <c r="T8" s="3">
        <v>1</v>
      </c>
      <c r="U8" s="4" t="s">
        <v>20</v>
      </c>
      <c r="V8" s="3"/>
      <c r="W8" s="4" t="s">
        <v>20</v>
      </c>
      <c r="X8" s="3"/>
      <c r="Y8" s="4" t="s">
        <v>20</v>
      </c>
      <c r="Z8" s="31"/>
      <c r="AA8" s="32" t="s">
        <v>20</v>
      </c>
      <c r="AB8" s="5"/>
      <c r="AC8" s="9" t="s">
        <v>21</v>
      </c>
    </row>
    <row r="9" spans="1:29" ht="21.75" customHeight="1">
      <c r="A9" s="162" t="s">
        <v>22</v>
      </c>
      <c r="B9" s="163"/>
      <c r="C9" s="164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>
        <v>1</v>
      </c>
      <c r="Y9" s="4" t="s">
        <v>21</v>
      </c>
      <c r="Z9" s="31">
        <v>1</v>
      </c>
      <c r="AA9" s="32" t="s">
        <v>21</v>
      </c>
      <c r="AB9" s="5"/>
      <c r="AC9" s="9" t="s">
        <v>21</v>
      </c>
    </row>
    <row r="10" spans="1:29" ht="21.75" customHeight="1">
      <c r="A10" s="162" t="s">
        <v>23</v>
      </c>
      <c r="B10" s="163"/>
      <c r="C10" s="164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1"/>
      <c r="AA10" s="32" t="s">
        <v>21</v>
      </c>
      <c r="AB10" s="5"/>
      <c r="AC10" s="9" t="s">
        <v>21</v>
      </c>
    </row>
    <row r="11" spans="1:29" ht="21.75" customHeight="1" thickBot="1">
      <c r="A11" s="159" t="s">
        <v>24</v>
      </c>
      <c r="B11" s="160"/>
      <c r="C11" s="161"/>
      <c r="D11" s="3"/>
      <c r="E11" s="4" t="s">
        <v>21</v>
      </c>
      <c r="F11" s="3"/>
      <c r="G11" s="4" t="s">
        <v>21</v>
      </c>
      <c r="H11" s="3"/>
      <c r="I11" s="4" t="s">
        <v>21</v>
      </c>
      <c r="J11" s="3"/>
      <c r="K11" s="4" t="s">
        <v>21</v>
      </c>
      <c r="L11" s="3"/>
      <c r="M11" s="4" t="s">
        <v>21</v>
      </c>
      <c r="N11" s="3"/>
      <c r="O11" s="4" t="s">
        <v>21</v>
      </c>
      <c r="P11" s="3"/>
      <c r="Q11" s="4" t="s">
        <v>21</v>
      </c>
      <c r="R11" s="3"/>
      <c r="S11" s="4" t="s">
        <v>21</v>
      </c>
      <c r="T11" s="3"/>
      <c r="U11" s="4" t="s">
        <v>21</v>
      </c>
      <c r="V11" s="3"/>
      <c r="W11" s="4" t="s">
        <v>21</v>
      </c>
      <c r="X11" s="3"/>
      <c r="Y11" s="4" t="s">
        <v>21</v>
      </c>
      <c r="Z11" s="31"/>
      <c r="AA11" s="32" t="s">
        <v>21</v>
      </c>
      <c r="AB11" s="5"/>
      <c r="AC11" s="9" t="s">
        <v>21</v>
      </c>
    </row>
    <row r="12" spans="1:29" ht="21.75" customHeight="1" thickTop="1">
      <c r="A12" s="77" t="s">
        <v>25</v>
      </c>
      <c r="B12" s="78"/>
      <c r="C12" s="79"/>
      <c r="D12" s="153"/>
      <c r="E12" s="154"/>
      <c r="F12" s="153"/>
      <c r="G12" s="154"/>
      <c r="H12" s="153"/>
      <c r="I12" s="154"/>
      <c r="J12" s="153"/>
      <c r="K12" s="154"/>
      <c r="L12" s="153"/>
      <c r="M12" s="154"/>
      <c r="N12" s="153"/>
      <c r="O12" s="154"/>
      <c r="P12" s="153">
        <v>8928</v>
      </c>
      <c r="Q12" s="154"/>
      <c r="R12" s="153">
        <v>8928</v>
      </c>
      <c r="S12" s="154"/>
      <c r="T12" s="153">
        <v>8928</v>
      </c>
      <c r="U12" s="154"/>
      <c r="V12" s="153">
        <v>8950</v>
      </c>
      <c r="W12" s="154"/>
      <c r="X12" s="153">
        <v>8950</v>
      </c>
      <c r="Y12" s="154"/>
      <c r="Z12" s="155">
        <v>8950</v>
      </c>
      <c r="AA12" s="156"/>
      <c r="AB12" s="153"/>
      <c r="AC12" s="154"/>
    </row>
    <row r="13" spans="1:29" ht="21.75" customHeight="1">
      <c r="A13" s="162" t="s">
        <v>50</v>
      </c>
      <c r="B13" s="163"/>
      <c r="C13" s="164"/>
      <c r="D13" s="94"/>
      <c r="E13" s="95"/>
      <c r="F13" s="94"/>
      <c r="G13" s="95"/>
      <c r="H13" s="94"/>
      <c r="I13" s="95"/>
      <c r="J13" s="94"/>
      <c r="K13" s="95"/>
      <c r="L13" s="94"/>
      <c r="M13" s="95"/>
      <c r="N13" s="94"/>
      <c r="O13" s="95"/>
      <c r="P13" s="94">
        <v>1395</v>
      </c>
      <c r="Q13" s="95"/>
      <c r="R13" s="94">
        <v>1395</v>
      </c>
      <c r="S13" s="95"/>
      <c r="T13" s="94">
        <v>1395</v>
      </c>
      <c r="U13" s="95"/>
      <c r="V13" s="94">
        <v>1398</v>
      </c>
      <c r="W13" s="95"/>
      <c r="X13" s="94">
        <v>1398</v>
      </c>
      <c r="Y13" s="95"/>
      <c r="Z13" s="96">
        <v>1398</v>
      </c>
      <c r="AA13" s="97"/>
      <c r="AB13" s="94"/>
      <c r="AC13" s="209"/>
    </row>
    <row r="14" spans="1:29" ht="21.75" customHeight="1">
      <c r="A14" s="165" t="s">
        <v>27</v>
      </c>
      <c r="B14" s="166"/>
      <c r="C14" s="163"/>
      <c r="D14" s="94"/>
      <c r="E14" s="95"/>
      <c r="F14" s="94"/>
      <c r="G14" s="95"/>
      <c r="H14" s="94"/>
      <c r="I14" s="95"/>
      <c r="J14" s="94"/>
      <c r="K14" s="95"/>
      <c r="L14" s="94"/>
      <c r="M14" s="95"/>
      <c r="N14" s="94"/>
      <c r="O14" s="95"/>
      <c r="P14" s="94">
        <v>10928</v>
      </c>
      <c r="Q14" s="95"/>
      <c r="R14" s="94">
        <v>10928</v>
      </c>
      <c r="S14" s="95"/>
      <c r="T14" s="94">
        <v>10928</v>
      </c>
      <c r="U14" s="95"/>
      <c r="V14" s="94">
        <v>11160</v>
      </c>
      <c r="W14" s="95"/>
      <c r="X14" s="94">
        <v>11160</v>
      </c>
      <c r="Y14" s="95"/>
      <c r="Z14" s="96">
        <v>11160</v>
      </c>
      <c r="AA14" s="97"/>
      <c r="AB14" s="94"/>
      <c r="AC14" s="95"/>
    </row>
    <row r="15" spans="1:29" ht="21.75" customHeight="1" thickBot="1">
      <c r="A15" s="159" t="s">
        <v>51</v>
      </c>
      <c r="B15" s="160"/>
      <c r="C15" s="161"/>
      <c r="D15" s="142"/>
      <c r="E15" s="143"/>
      <c r="F15" s="142"/>
      <c r="G15" s="143"/>
      <c r="H15" s="142"/>
      <c r="I15" s="143"/>
      <c r="J15" s="142"/>
      <c r="K15" s="143"/>
      <c r="L15" s="142"/>
      <c r="M15" s="143"/>
      <c r="N15" s="142"/>
      <c r="O15" s="143"/>
      <c r="P15" s="142">
        <v>1707</v>
      </c>
      <c r="Q15" s="143"/>
      <c r="R15" s="142">
        <v>1707</v>
      </c>
      <c r="S15" s="143"/>
      <c r="T15" s="142">
        <v>1707</v>
      </c>
      <c r="U15" s="143"/>
      <c r="V15" s="142">
        <v>1781</v>
      </c>
      <c r="W15" s="143"/>
      <c r="X15" s="142">
        <v>1781</v>
      </c>
      <c r="Y15" s="143"/>
      <c r="Z15" s="144">
        <v>1781</v>
      </c>
      <c r="AA15" s="145"/>
      <c r="AB15" s="142"/>
      <c r="AC15" s="215"/>
    </row>
    <row r="16" spans="1:29" ht="21.75" customHeight="1" thickTop="1">
      <c r="A16" s="149" t="s">
        <v>43</v>
      </c>
      <c r="B16" s="55" t="s">
        <v>54</v>
      </c>
      <c r="C16" s="6" t="s">
        <v>44</v>
      </c>
      <c r="D16" s="82"/>
      <c r="E16" s="83"/>
      <c r="F16" s="82"/>
      <c r="G16" s="83"/>
      <c r="H16" s="82"/>
      <c r="I16" s="83"/>
      <c r="J16" s="82"/>
      <c r="K16" s="83"/>
      <c r="L16" s="82"/>
      <c r="M16" s="83"/>
      <c r="N16" s="82"/>
      <c r="O16" s="83"/>
      <c r="P16" s="82"/>
      <c r="Q16" s="83"/>
      <c r="R16" s="82"/>
      <c r="S16" s="83"/>
      <c r="T16" s="82"/>
      <c r="U16" s="83"/>
      <c r="V16" s="82"/>
      <c r="W16" s="83"/>
      <c r="X16" s="82"/>
      <c r="Y16" s="83"/>
      <c r="Z16" s="84"/>
      <c r="AA16" s="85"/>
      <c r="AB16" s="82"/>
      <c r="AC16" s="207"/>
    </row>
    <row r="17" spans="1:29" ht="21.75" customHeight="1">
      <c r="A17" s="149"/>
      <c r="B17" s="16"/>
      <c r="C17" s="7" t="s">
        <v>45</v>
      </c>
      <c r="D17" s="94"/>
      <c r="E17" s="95"/>
      <c r="F17" s="94"/>
      <c r="G17" s="95"/>
      <c r="H17" s="94"/>
      <c r="I17" s="95"/>
      <c r="J17" s="94"/>
      <c r="K17" s="95"/>
      <c r="L17" s="94"/>
      <c r="M17" s="95"/>
      <c r="N17" s="94"/>
      <c r="O17" s="95"/>
      <c r="P17" s="94"/>
      <c r="Q17" s="95"/>
      <c r="R17" s="94"/>
      <c r="S17" s="95"/>
      <c r="T17" s="94"/>
      <c r="U17" s="95"/>
      <c r="V17" s="94"/>
      <c r="W17" s="95"/>
      <c r="X17" s="94"/>
      <c r="Y17" s="95"/>
      <c r="Z17" s="96"/>
      <c r="AA17" s="97"/>
      <c r="AB17" s="94"/>
      <c r="AC17" s="209"/>
    </row>
    <row r="18" spans="1:29" ht="21.75" customHeight="1">
      <c r="A18" s="149"/>
      <c r="B18" s="16"/>
      <c r="C18" s="7" t="s">
        <v>46</v>
      </c>
      <c r="D18" s="94"/>
      <c r="E18" s="95"/>
      <c r="F18" s="94"/>
      <c r="G18" s="95"/>
      <c r="H18" s="94"/>
      <c r="I18" s="95"/>
      <c r="J18" s="94"/>
      <c r="K18" s="95"/>
      <c r="L18" s="94"/>
      <c r="M18" s="95"/>
      <c r="N18" s="94"/>
      <c r="O18" s="95"/>
      <c r="P18" s="94"/>
      <c r="Q18" s="95"/>
      <c r="R18" s="94"/>
      <c r="S18" s="95"/>
      <c r="T18" s="94"/>
      <c r="U18" s="95"/>
      <c r="V18" s="94"/>
      <c r="W18" s="95"/>
      <c r="X18" s="94"/>
      <c r="Y18" s="95"/>
      <c r="Z18" s="96"/>
      <c r="AA18" s="97"/>
      <c r="AB18" s="94"/>
      <c r="AC18" s="209"/>
    </row>
    <row r="19" spans="1:29" ht="21.75" customHeight="1">
      <c r="A19" s="149"/>
      <c r="B19" s="100" t="s">
        <v>28</v>
      </c>
      <c r="C19" s="101"/>
      <c r="D19" s="94"/>
      <c r="E19" s="95"/>
      <c r="F19" s="94"/>
      <c r="G19" s="95"/>
      <c r="H19" s="94"/>
      <c r="I19" s="95"/>
      <c r="J19" s="94"/>
      <c r="K19" s="95"/>
      <c r="L19" s="94"/>
      <c r="M19" s="95"/>
      <c r="N19" s="94"/>
      <c r="O19" s="95"/>
      <c r="P19" s="94">
        <v>5312</v>
      </c>
      <c r="Q19" s="95"/>
      <c r="R19" s="94">
        <v>7224</v>
      </c>
      <c r="S19" s="95"/>
      <c r="T19" s="94">
        <v>5560</v>
      </c>
      <c r="U19" s="95"/>
      <c r="V19" s="94">
        <v>7840</v>
      </c>
      <c r="W19" s="95"/>
      <c r="X19" s="94">
        <v>5692</v>
      </c>
      <c r="Y19" s="95"/>
      <c r="Z19" s="96">
        <v>4972</v>
      </c>
      <c r="AA19" s="97"/>
      <c r="AB19" s="94"/>
      <c r="AC19" s="209"/>
    </row>
    <row r="20" spans="1:29" ht="21.75" customHeight="1">
      <c r="A20" s="149"/>
      <c r="B20" s="100" t="s">
        <v>29</v>
      </c>
      <c r="C20" s="101"/>
      <c r="D20" s="94"/>
      <c r="E20" s="95"/>
      <c r="F20" s="94"/>
      <c r="G20" s="95"/>
      <c r="H20" s="94"/>
      <c r="I20" s="95"/>
      <c r="J20" s="94"/>
      <c r="K20" s="95"/>
      <c r="L20" s="94"/>
      <c r="M20" s="95"/>
      <c r="N20" s="94"/>
      <c r="O20" s="95"/>
      <c r="P20" s="94"/>
      <c r="Q20" s="95"/>
      <c r="R20" s="94">
        <v>1800</v>
      </c>
      <c r="S20" s="95"/>
      <c r="T20" s="94"/>
      <c r="U20" s="95"/>
      <c r="V20" s="94">
        <v>1800</v>
      </c>
      <c r="W20" s="95"/>
      <c r="X20" s="94">
        <v>1400</v>
      </c>
      <c r="Y20" s="95"/>
      <c r="Z20" s="96"/>
      <c r="AA20" s="97"/>
      <c r="AB20" s="94"/>
      <c r="AC20" s="209"/>
    </row>
    <row r="21" spans="1:29" ht="21.75" customHeight="1" thickBot="1">
      <c r="A21" s="149"/>
      <c r="B21" s="213" t="s">
        <v>30</v>
      </c>
      <c r="C21" s="214"/>
      <c r="D21" s="116"/>
      <c r="E21" s="117"/>
      <c r="F21" s="116"/>
      <c r="G21" s="117"/>
      <c r="H21" s="116"/>
      <c r="I21" s="117"/>
      <c r="J21" s="116"/>
      <c r="K21" s="117"/>
      <c r="L21" s="116"/>
      <c r="M21" s="117"/>
      <c r="N21" s="116"/>
      <c r="O21" s="117"/>
      <c r="P21" s="116"/>
      <c r="Q21" s="117"/>
      <c r="R21" s="116">
        <v>5000</v>
      </c>
      <c r="S21" s="117"/>
      <c r="T21" s="116">
        <v>2232</v>
      </c>
      <c r="U21" s="117"/>
      <c r="V21" s="116">
        <v>17900</v>
      </c>
      <c r="W21" s="117"/>
      <c r="X21" s="116"/>
      <c r="Y21" s="117"/>
      <c r="Z21" s="118"/>
      <c r="AA21" s="119"/>
      <c r="AB21" s="116"/>
      <c r="AC21" s="212"/>
    </row>
    <row r="22" spans="1:29" ht="21.75" customHeight="1">
      <c r="A22" s="170" t="s">
        <v>31</v>
      </c>
      <c r="B22" s="171"/>
      <c r="C22" s="172"/>
      <c r="D22" s="92">
        <f>INT(D7*D12+D8*D14+D10*D13+D11*D15+D16+D17+D18+D19+D20+D21)</f>
        <v>0</v>
      </c>
      <c r="E22" s="93"/>
      <c r="F22" s="92">
        <f>INT(F7*F12+F8*F14+F10*F13+F11*F15+F16+F17+F18+F19+F20+F21)</f>
        <v>0</v>
      </c>
      <c r="G22" s="93"/>
      <c r="H22" s="92">
        <f>INT(H7*H12+H8*H14+H10*H13+H11*H15+H16+H17+H18+H19+H20+H21)</f>
        <v>0</v>
      </c>
      <c r="I22" s="93"/>
      <c r="J22" s="92">
        <f>INT(J7*J12+J8*J14+J10*J13+J11*J15+J16+J17+J18+J19+J20+J21)</f>
        <v>0</v>
      </c>
      <c r="K22" s="93"/>
      <c r="L22" s="92">
        <f>INT(L7*L12+L8*L14+L10*L13+L11*L15+L16+L17+L18+L19+L20+L21)</f>
        <v>0</v>
      </c>
      <c r="M22" s="93"/>
      <c r="N22" s="92">
        <f>INT(N7*N12+N8*N14+N10*N13+N11*N15+N16+N17+N18+N19+N20+N21)</f>
        <v>0</v>
      </c>
      <c r="O22" s="93"/>
      <c r="P22" s="92">
        <f>INT(P7*P12+P8*P14+P10*P13+P11*P15+P16+P17+P18+P19+P20+P21)</f>
        <v>123376</v>
      </c>
      <c r="Q22" s="93"/>
      <c r="R22" s="92">
        <f>INT(R7*R12+R8*R14+R10*R13+R11*R15+R16+R17+R18+R19+R20+R21)</f>
        <v>183656</v>
      </c>
      <c r="S22" s="93"/>
      <c r="T22" s="92">
        <f>INT(T7*T12+T8*T14+T10*T13+T11*T15+T16+T17+T18+T19+T20+T21)</f>
        <v>179424</v>
      </c>
      <c r="U22" s="93"/>
      <c r="V22" s="92">
        <f>INT(V7*V12+V8*V14+V10*V13+V11*V15+V16+V17+V18+V19+V20+V21)</f>
        <v>179690</v>
      </c>
      <c r="W22" s="93"/>
      <c r="X22" s="92">
        <f>INT(X7*X12+X8*X14+X10*X13+X11*X15+X16+X17+X18+X19+X20+X21+X9)</f>
        <v>168193</v>
      </c>
      <c r="Y22" s="93"/>
      <c r="Z22" s="102">
        <f>INT(Z7*Z12+Z8*Z14+Z10*Z13+Z11*Z15+Z16+Z17+Z18+Z19+Z20+Z21+Z9*Z13)</f>
        <v>167470</v>
      </c>
      <c r="AA22" s="103"/>
      <c r="AB22" s="92">
        <f>D22+F22+H22+J22+L22+N22</f>
        <v>0</v>
      </c>
      <c r="AC22" s="211"/>
    </row>
    <row r="23" spans="1:29" ht="21.75" customHeight="1">
      <c r="A23" s="165" t="s">
        <v>32</v>
      </c>
      <c r="B23" s="166"/>
      <c r="C23" s="163"/>
      <c r="D23" s="94"/>
      <c r="E23" s="95"/>
      <c r="F23" s="94"/>
      <c r="G23" s="95"/>
      <c r="H23" s="94"/>
      <c r="I23" s="95"/>
      <c r="J23" s="94"/>
      <c r="K23" s="95"/>
      <c r="L23" s="94"/>
      <c r="M23" s="95"/>
      <c r="N23" s="94"/>
      <c r="O23" s="95"/>
      <c r="P23" s="94"/>
      <c r="Q23" s="95"/>
      <c r="R23" s="94"/>
      <c r="S23" s="95"/>
      <c r="T23" s="94"/>
      <c r="U23" s="95"/>
      <c r="V23" s="94"/>
      <c r="W23" s="95"/>
      <c r="X23" s="94"/>
      <c r="Y23" s="95"/>
      <c r="Z23" s="96"/>
      <c r="AA23" s="97"/>
      <c r="AB23" s="94"/>
      <c r="AC23" s="209"/>
    </row>
    <row r="24" spans="1:29" ht="21.75" customHeight="1" thickBot="1">
      <c r="A24" s="133" t="s">
        <v>40</v>
      </c>
      <c r="B24" s="134"/>
      <c r="C24" s="135"/>
      <c r="D24" s="116"/>
      <c r="E24" s="117"/>
      <c r="F24" s="116"/>
      <c r="G24" s="117"/>
      <c r="H24" s="116"/>
      <c r="I24" s="117"/>
      <c r="J24" s="116"/>
      <c r="K24" s="117"/>
      <c r="L24" s="116"/>
      <c r="M24" s="117"/>
      <c r="N24" s="116"/>
      <c r="O24" s="117"/>
      <c r="P24" s="116"/>
      <c r="Q24" s="117"/>
      <c r="R24" s="116"/>
      <c r="S24" s="117"/>
      <c r="T24" s="116"/>
      <c r="U24" s="117"/>
      <c r="V24" s="116"/>
      <c r="W24" s="117"/>
      <c r="X24" s="116"/>
      <c r="Y24" s="117"/>
      <c r="Z24" s="118"/>
      <c r="AA24" s="119"/>
      <c r="AB24" s="116"/>
      <c r="AC24" s="212"/>
    </row>
    <row r="25" spans="1:29" ht="21.75" customHeight="1" thickBot="1">
      <c r="A25" s="122" t="s">
        <v>19</v>
      </c>
      <c r="B25" s="123"/>
      <c r="C25" s="124"/>
      <c r="D25" s="127">
        <f>D22+D23+D24</f>
        <v>0</v>
      </c>
      <c r="E25" s="128"/>
      <c r="F25" s="127">
        <f>F22+F23+F24</f>
        <v>0</v>
      </c>
      <c r="G25" s="128"/>
      <c r="H25" s="127">
        <f>H22+H23+H24</f>
        <v>0</v>
      </c>
      <c r="I25" s="128"/>
      <c r="J25" s="127">
        <f>J22+J23+J24</f>
        <v>0</v>
      </c>
      <c r="K25" s="128"/>
      <c r="L25" s="127">
        <f>L22+L23+L24</f>
        <v>0</v>
      </c>
      <c r="M25" s="128"/>
      <c r="N25" s="127">
        <f>N22+N23+N24</f>
        <v>0</v>
      </c>
      <c r="O25" s="128"/>
      <c r="P25" s="127">
        <f>P22+P23+P24</f>
        <v>123376</v>
      </c>
      <c r="Q25" s="128"/>
      <c r="R25" s="127">
        <f>R22+R23+R24</f>
        <v>183656</v>
      </c>
      <c r="S25" s="128"/>
      <c r="T25" s="127">
        <f>T22+T23+T24</f>
        <v>179424</v>
      </c>
      <c r="U25" s="128"/>
      <c r="V25" s="127">
        <f>V22+V23+V24</f>
        <v>179690</v>
      </c>
      <c r="W25" s="128"/>
      <c r="X25" s="127">
        <f>X22+X23+X24</f>
        <v>168193</v>
      </c>
      <c r="Y25" s="128"/>
      <c r="Z25" s="129">
        <f>Z22+Z23+Z24</f>
        <v>167470</v>
      </c>
      <c r="AA25" s="130"/>
      <c r="AB25" s="127">
        <f>D25+F25+H25+J25+L25+N25</f>
        <v>0</v>
      </c>
      <c r="AC25" s="210"/>
    </row>
    <row r="26" spans="1:29" ht="21.75" customHeight="1">
      <c r="A26" s="88" t="s">
        <v>33</v>
      </c>
      <c r="B26" s="108" t="s">
        <v>34</v>
      </c>
      <c r="C26" s="109"/>
      <c r="D26" s="92"/>
      <c r="E26" s="93"/>
      <c r="F26" s="92"/>
      <c r="G26" s="93"/>
      <c r="H26" s="92"/>
      <c r="I26" s="93"/>
      <c r="J26" s="92"/>
      <c r="K26" s="93"/>
      <c r="L26" s="92"/>
      <c r="M26" s="93"/>
      <c r="N26" s="92"/>
      <c r="O26" s="93"/>
      <c r="P26" s="92">
        <f>P25*0.003</f>
        <v>370.12799999999999</v>
      </c>
      <c r="Q26" s="93"/>
      <c r="R26" s="92">
        <f>R25*0.003</f>
        <v>550.96799999999996</v>
      </c>
      <c r="S26" s="93"/>
      <c r="T26" s="92">
        <v>539</v>
      </c>
      <c r="U26" s="93"/>
      <c r="V26" s="92">
        <v>539</v>
      </c>
      <c r="W26" s="93"/>
      <c r="X26" s="92">
        <v>509</v>
      </c>
      <c r="Y26" s="93"/>
      <c r="Z26" s="102">
        <f>Z25*0.003</f>
        <v>502.41</v>
      </c>
      <c r="AA26" s="103"/>
      <c r="AB26" s="92"/>
      <c r="AC26" s="211"/>
    </row>
    <row r="27" spans="1:29" ht="21.75" customHeight="1">
      <c r="A27" s="89"/>
      <c r="B27" s="100" t="s">
        <v>35</v>
      </c>
      <c r="C27" s="101"/>
      <c r="D27" s="94"/>
      <c r="E27" s="95"/>
      <c r="F27" s="94"/>
      <c r="G27" s="95"/>
      <c r="H27" s="94"/>
      <c r="I27" s="95"/>
      <c r="J27" s="94"/>
      <c r="K27" s="95"/>
      <c r="L27" s="94"/>
      <c r="M27" s="95"/>
      <c r="N27" s="94"/>
      <c r="O27" s="95"/>
      <c r="P27" s="94">
        <v>1850</v>
      </c>
      <c r="Q27" s="95"/>
      <c r="R27" s="94">
        <v>3770</v>
      </c>
      <c r="S27" s="95"/>
      <c r="T27" s="94">
        <v>4120</v>
      </c>
      <c r="U27" s="95"/>
      <c r="V27" s="94">
        <v>3410</v>
      </c>
      <c r="W27" s="95"/>
      <c r="X27" s="94">
        <v>3120</v>
      </c>
      <c r="Y27" s="95"/>
      <c r="Z27" s="96">
        <v>3200</v>
      </c>
      <c r="AA27" s="97"/>
      <c r="AB27" s="94"/>
      <c r="AC27" s="209"/>
    </row>
    <row r="28" spans="1:29" ht="21.75" customHeight="1">
      <c r="A28" s="89"/>
      <c r="B28" s="100" t="s">
        <v>48</v>
      </c>
      <c r="C28" s="101"/>
      <c r="D28" s="94"/>
      <c r="E28" s="95"/>
      <c r="F28" s="94"/>
      <c r="G28" s="95"/>
      <c r="H28" s="94"/>
      <c r="I28" s="95"/>
      <c r="J28" s="94"/>
      <c r="K28" s="95"/>
      <c r="L28" s="94"/>
      <c r="M28" s="95"/>
      <c r="N28" s="94"/>
      <c r="O28" s="95"/>
      <c r="P28" s="94"/>
      <c r="Q28" s="95"/>
      <c r="R28" s="94"/>
      <c r="S28" s="95"/>
      <c r="T28" s="94"/>
      <c r="U28" s="95"/>
      <c r="V28" s="94"/>
      <c r="W28" s="95"/>
      <c r="X28" s="94"/>
      <c r="Y28" s="95"/>
      <c r="Z28" s="96"/>
      <c r="AA28" s="97"/>
      <c r="AB28" s="94"/>
      <c r="AC28" s="209"/>
    </row>
    <row r="29" spans="1:29" ht="21.75" customHeight="1">
      <c r="A29" s="90"/>
      <c r="B29" s="100" t="s">
        <v>49</v>
      </c>
      <c r="C29" s="101"/>
      <c r="D29" s="82"/>
      <c r="E29" s="83"/>
      <c r="F29" s="82"/>
      <c r="G29" s="83"/>
      <c r="H29" s="82"/>
      <c r="I29" s="83"/>
      <c r="J29" s="82"/>
      <c r="K29" s="83"/>
      <c r="L29" s="82"/>
      <c r="M29" s="83"/>
      <c r="N29" s="82"/>
      <c r="O29" s="83"/>
      <c r="P29" s="82">
        <v>16791</v>
      </c>
      <c r="Q29" s="83"/>
      <c r="R29" s="82">
        <v>16791</v>
      </c>
      <c r="S29" s="83"/>
      <c r="T29" s="82">
        <v>16791</v>
      </c>
      <c r="U29" s="83"/>
      <c r="V29" s="82">
        <v>16791</v>
      </c>
      <c r="W29" s="83"/>
      <c r="X29" s="82">
        <v>16791</v>
      </c>
      <c r="Y29" s="83"/>
      <c r="Z29" s="84">
        <v>16791</v>
      </c>
      <c r="AA29" s="85"/>
      <c r="AB29" s="82"/>
      <c r="AC29" s="207"/>
    </row>
    <row r="30" spans="1:29" ht="21.75" customHeight="1" thickBot="1">
      <c r="A30" s="91"/>
      <c r="B30" s="112" t="s">
        <v>52</v>
      </c>
      <c r="C30" s="113"/>
      <c r="D30" s="71"/>
      <c r="E30" s="72"/>
      <c r="F30" s="71"/>
      <c r="G30" s="72"/>
      <c r="H30" s="71"/>
      <c r="I30" s="72"/>
      <c r="J30" s="71"/>
      <c r="K30" s="72"/>
      <c r="L30" s="71"/>
      <c r="M30" s="72"/>
      <c r="N30" s="71"/>
      <c r="O30" s="72"/>
      <c r="P30" s="71"/>
      <c r="Q30" s="72"/>
      <c r="R30" s="71"/>
      <c r="S30" s="72"/>
      <c r="T30" s="71"/>
      <c r="U30" s="72"/>
      <c r="V30" s="71"/>
      <c r="W30" s="72"/>
      <c r="X30" s="71"/>
      <c r="Y30" s="72"/>
      <c r="Z30" s="73"/>
      <c r="AA30" s="74"/>
      <c r="AB30" s="71"/>
      <c r="AC30" s="208"/>
    </row>
    <row r="31" spans="1:29" ht="21.75" customHeight="1" thickBot="1">
      <c r="A31" s="77" t="s">
        <v>37</v>
      </c>
      <c r="B31" s="78"/>
      <c r="C31" s="79"/>
      <c r="D31" s="82">
        <f>SUM(D26:D30)</f>
        <v>0</v>
      </c>
      <c r="E31" s="83"/>
      <c r="F31" s="82">
        <f t="shared" ref="F31" si="0">SUM(F26:F30)</f>
        <v>0</v>
      </c>
      <c r="G31" s="83"/>
      <c r="H31" s="82">
        <f t="shared" ref="H31" si="1">SUM(H26:H30)</f>
        <v>0</v>
      </c>
      <c r="I31" s="83"/>
      <c r="J31" s="82">
        <f t="shared" ref="J31" si="2">SUM(J26:J30)</f>
        <v>0</v>
      </c>
      <c r="K31" s="83"/>
      <c r="L31" s="82">
        <f t="shared" ref="L31" si="3">SUM(L26:L30)</f>
        <v>0</v>
      </c>
      <c r="M31" s="83"/>
      <c r="N31" s="82">
        <f t="shared" ref="N31" si="4">SUM(N26:N30)</f>
        <v>0</v>
      </c>
      <c r="O31" s="83"/>
      <c r="P31" s="82">
        <f t="shared" ref="P31" si="5">SUM(P26:P30)</f>
        <v>19011.128000000001</v>
      </c>
      <c r="Q31" s="83"/>
      <c r="R31" s="82">
        <f t="shared" ref="R31" si="6">SUM(R26:R30)</f>
        <v>21111.968000000001</v>
      </c>
      <c r="S31" s="83"/>
      <c r="T31" s="82">
        <f t="shared" ref="T31" si="7">SUM(T26:T30)</f>
        <v>21450</v>
      </c>
      <c r="U31" s="83"/>
      <c r="V31" s="82">
        <f t="shared" ref="V31" si="8">SUM(V26:V30)</f>
        <v>20740</v>
      </c>
      <c r="W31" s="83"/>
      <c r="X31" s="82">
        <f>SUM(X26:X30)</f>
        <v>20420</v>
      </c>
      <c r="Y31" s="83"/>
      <c r="Z31" s="84">
        <f>SUM(Z26:Z30)</f>
        <v>20493.41</v>
      </c>
      <c r="AA31" s="85"/>
      <c r="AB31" s="82">
        <f t="shared" ref="AB31" si="9">SUM(AB26:AB30)</f>
        <v>0</v>
      </c>
      <c r="AC31" s="207"/>
    </row>
    <row r="32" spans="1:29" ht="21.75" customHeight="1" thickTop="1" thickBot="1">
      <c r="A32" s="66" t="s">
        <v>38</v>
      </c>
      <c r="B32" s="67"/>
      <c r="C32" s="68"/>
      <c r="D32" s="60">
        <f>D25-D31</f>
        <v>0</v>
      </c>
      <c r="E32" s="61"/>
      <c r="F32" s="60">
        <f>F25-F31</f>
        <v>0</v>
      </c>
      <c r="G32" s="61"/>
      <c r="H32" s="60">
        <f>H25-H31</f>
        <v>0</v>
      </c>
      <c r="I32" s="61"/>
      <c r="J32" s="60">
        <f>J25-J31</f>
        <v>0</v>
      </c>
      <c r="K32" s="61"/>
      <c r="L32" s="60">
        <f>L25-L31</f>
        <v>0</v>
      </c>
      <c r="M32" s="61"/>
      <c r="N32" s="60">
        <f>N25-N31</f>
        <v>0</v>
      </c>
      <c r="O32" s="61"/>
      <c r="P32" s="60">
        <f>P25-P31</f>
        <v>104364.872</v>
      </c>
      <c r="Q32" s="61"/>
      <c r="R32" s="60">
        <f>R25-R31</f>
        <v>162544.03200000001</v>
      </c>
      <c r="S32" s="61"/>
      <c r="T32" s="60">
        <f>T25-T31</f>
        <v>157974</v>
      </c>
      <c r="U32" s="61"/>
      <c r="V32" s="60">
        <f>V25-V31</f>
        <v>158950</v>
      </c>
      <c r="W32" s="61"/>
      <c r="X32" s="60">
        <f>X22-X31</f>
        <v>147773</v>
      </c>
      <c r="Y32" s="61"/>
      <c r="Z32" s="62">
        <f>Z25-Z31</f>
        <v>146976.59</v>
      </c>
      <c r="AA32" s="63"/>
      <c r="AB32" s="60">
        <f>D32+F32+H32+J32+L32+N32</f>
        <v>0</v>
      </c>
      <c r="AC32" s="206"/>
    </row>
  </sheetData>
  <mergeCells count="323"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21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AB17:AC17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L19:M19"/>
    <mergeCell ref="R20:S20"/>
    <mergeCell ref="T20:U20"/>
    <mergeCell ref="V20:W20"/>
    <mergeCell ref="X20:Y20"/>
    <mergeCell ref="Z20:AA20"/>
    <mergeCell ref="AB20:AC20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P20:Q20"/>
    <mergeCell ref="N19:O19"/>
    <mergeCell ref="P19:Q19"/>
    <mergeCell ref="R19:S19"/>
    <mergeCell ref="T19:U19"/>
    <mergeCell ref="V19:W19"/>
    <mergeCell ref="X19:Y19"/>
    <mergeCell ref="AB22:AC22"/>
    <mergeCell ref="Z21:AA21"/>
    <mergeCell ref="AB21:AC21"/>
    <mergeCell ref="R21:S21"/>
    <mergeCell ref="T21:U21"/>
    <mergeCell ref="V21:W21"/>
    <mergeCell ref="X21:Y21"/>
    <mergeCell ref="A22:C22"/>
    <mergeCell ref="D22:E22"/>
    <mergeCell ref="F22:G22"/>
    <mergeCell ref="H22:I22"/>
    <mergeCell ref="J22:K22"/>
    <mergeCell ref="L22:M22"/>
    <mergeCell ref="N22:O22"/>
    <mergeCell ref="P22:Q22"/>
    <mergeCell ref="N21:O21"/>
    <mergeCell ref="P21:Q21"/>
    <mergeCell ref="B21:C21"/>
    <mergeCell ref="D21:E21"/>
    <mergeCell ref="F21:G21"/>
    <mergeCell ref="H21:I21"/>
    <mergeCell ref="J21:K21"/>
    <mergeCell ref="L21:M21"/>
    <mergeCell ref="F23:G23"/>
    <mergeCell ref="H23:I23"/>
    <mergeCell ref="J23:K23"/>
    <mergeCell ref="L23:M23"/>
    <mergeCell ref="R22:S22"/>
    <mergeCell ref="T22:U22"/>
    <mergeCell ref="V22:W22"/>
    <mergeCell ref="X22:Y22"/>
    <mergeCell ref="Z22:AA22"/>
    <mergeCell ref="R24:S24"/>
    <mergeCell ref="T24:U24"/>
    <mergeCell ref="V24:W24"/>
    <mergeCell ref="X24:Y24"/>
    <mergeCell ref="Z24:AA24"/>
    <mergeCell ref="AB24:AC24"/>
    <mergeCell ref="Z23:AA23"/>
    <mergeCell ref="AB23:AC23"/>
    <mergeCell ref="A24:C24"/>
    <mergeCell ref="D24:E24"/>
    <mergeCell ref="F24:G24"/>
    <mergeCell ref="H24:I24"/>
    <mergeCell ref="J24:K24"/>
    <mergeCell ref="L24:M24"/>
    <mergeCell ref="N24:O24"/>
    <mergeCell ref="P24:Q24"/>
    <mergeCell ref="N23:O23"/>
    <mergeCell ref="P23:Q23"/>
    <mergeCell ref="R23:S23"/>
    <mergeCell ref="T23:U23"/>
    <mergeCell ref="V23:W23"/>
    <mergeCell ref="X23:Y23"/>
    <mergeCell ref="A23:C23"/>
    <mergeCell ref="D23:E23"/>
    <mergeCell ref="Z25:AA25"/>
    <mergeCell ref="AB25:AC25"/>
    <mergeCell ref="A26:A30"/>
    <mergeCell ref="B26:C26"/>
    <mergeCell ref="D26:E26"/>
    <mergeCell ref="F26:G26"/>
    <mergeCell ref="H26:I26"/>
    <mergeCell ref="J26:K26"/>
    <mergeCell ref="L26:M26"/>
    <mergeCell ref="N26:O26"/>
    <mergeCell ref="N25:O25"/>
    <mergeCell ref="P25:Q25"/>
    <mergeCell ref="R25:S25"/>
    <mergeCell ref="T25:U25"/>
    <mergeCell ref="V25:W25"/>
    <mergeCell ref="X25:Y25"/>
    <mergeCell ref="A25:C25"/>
    <mergeCell ref="D25:E25"/>
    <mergeCell ref="F25:G25"/>
    <mergeCell ref="H25:I25"/>
    <mergeCell ref="J25:K25"/>
    <mergeCell ref="L25:M25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R27:S27"/>
    <mergeCell ref="P26:Q26"/>
    <mergeCell ref="R26:S26"/>
    <mergeCell ref="T26:U26"/>
    <mergeCell ref="V26:W26"/>
    <mergeCell ref="X26:Y26"/>
    <mergeCell ref="Z26:AA26"/>
    <mergeCell ref="T27:U27"/>
    <mergeCell ref="V27:W27"/>
    <mergeCell ref="X27:Y27"/>
    <mergeCell ref="Z27:AA27"/>
    <mergeCell ref="AB27:AC27"/>
    <mergeCell ref="B28:C28"/>
    <mergeCell ref="D28:E28"/>
    <mergeCell ref="F28:G28"/>
    <mergeCell ref="H28:I28"/>
    <mergeCell ref="J28:K28"/>
    <mergeCell ref="X28:Y28"/>
    <mergeCell ref="Z28:AA28"/>
    <mergeCell ref="AB28:AC28"/>
    <mergeCell ref="B29:C29"/>
    <mergeCell ref="D29:E29"/>
    <mergeCell ref="F29:G29"/>
    <mergeCell ref="H29:I29"/>
    <mergeCell ref="J29:K29"/>
    <mergeCell ref="L29:M29"/>
    <mergeCell ref="N29:O29"/>
    <mergeCell ref="L28:M28"/>
    <mergeCell ref="N28:O28"/>
    <mergeCell ref="P28:Q28"/>
    <mergeCell ref="R28:S28"/>
    <mergeCell ref="T28:U28"/>
    <mergeCell ref="V28:W28"/>
    <mergeCell ref="AB29:AC29"/>
    <mergeCell ref="P29:Q29"/>
    <mergeCell ref="R29:S29"/>
    <mergeCell ref="B30:C30"/>
    <mergeCell ref="D30:E30"/>
    <mergeCell ref="F30:G30"/>
    <mergeCell ref="H30:I30"/>
    <mergeCell ref="J30:K30"/>
    <mergeCell ref="L30:M30"/>
    <mergeCell ref="N30:O30"/>
    <mergeCell ref="P30:Q30"/>
    <mergeCell ref="R30:S30"/>
    <mergeCell ref="T29:U29"/>
    <mergeCell ref="V29:W29"/>
    <mergeCell ref="X29:Y29"/>
    <mergeCell ref="Z29:AA29"/>
    <mergeCell ref="T30:U30"/>
    <mergeCell ref="V30:W30"/>
    <mergeCell ref="X30:Y30"/>
    <mergeCell ref="Z30:AA30"/>
    <mergeCell ref="AB30:AC30"/>
    <mergeCell ref="A31:C31"/>
    <mergeCell ref="D31:E31"/>
    <mergeCell ref="F31:G31"/>
    <mergeCell ref="H31:I31"/>
    <mergeCell ref="J31:K31"/>
    <mergeCell ref="A32:C32"/>
    <mergeCell ref="D32:E32"/>
    <mergeCell ref="F32:G32"/>
    <mergeCell ref="H32:I32"/>
    <mergeCell ref="J32:K32"/>
    <mergeCell ref="L32:M32"/>
    <mergeCell ref="N32:O32"/>
    <mergeCell ref="L31:M31"/>
    <mergeCell ref="N31:O31"/>
    <mergeCell ref="AB32:AC32"/>
    <mergeCell ref="P32:Q32"/>
    <mergeCell ref="R32:S32"/>
    <mergeCell ref="T32:U32"/>
    <mergeCell ref="V32:W32"/>
    <mergeCell ref="X32:Y32"/>
    <mergeCell ref="Z32:AA32"/>
    <mergeCell ref="X31:Y31"/>
    <mergeCell ref="Z31:AA31"/>
    <mergeCell ref="AB31:AC31"/>
    <mergeCell ref="P31:Q31"/>
    <mergeCell ref="R31:S31"/>
    <mergeCell ref="T31:U31"/>
    <mergeCell ref="V31:W31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069EC-E6C8-4978-B7C7-2D23CEA9636C}">
  <dimension ref="A1:AC32"/>
  <sheetViews>
    <sheetView workbookViewId="0">
      <selection activeCell="Z32" sqref="Z32:AA32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 ht="21.75" customHeight="1">
      <c r="A1" s="205" t="s">
        <v>39</v>
      </c>
      <c r="B1" s="205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</row>
    <row r="2" spans="1:29" ht="21.75" customHeight="1" thickBot="1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</row>
    <row r="3" spans="1:29" ht="21.75" customHeight="1" thickTop="1">
      <c r="A3" s="180" t="s">
        <v>0</v>
      </c>
      <c r="B3" s="181"/>
      <c r="C3" s="181"/>
      <c r="D3" s="182"/>
      <c r="E3" s="183" t="s">
        <v>1</v>
      </c>
      <c r="F3" s="181"/>
      <c r="G3" s="181"/>
      <c r="H3" s="181"/>
      <c r="I3" s="181"/>
      <c r="J3" s="181"/>
      <c r="K3" s="182"/>
      <c r="L3" s="183" t="s">
        <v>2</v>
      </c>
      <c r="M3" s="181"/>
      <c r="N3" s="181"/>
      <c r="O3" s="181"/>
      <c r="P3" s="181"/>
      <c r="Q3" s="181"/>
      <c r="R3" s="182"/>
      <c r="S3" s="183" t="s">
        <v>3</v>
      </c>
      <c r="T3" s="181"/>
      <c r="U3" s="181"/>
      <c r="V3" s="181"/>
      <c r="W3" s="181"/>
      <c r="X3" s="181"/>
      <c r="Y3" s="182"/>
      <c r="Z3" s="181" t="s">
        <v>4</v>
      </c>
      <c r="AA3" s="181"/>
      <c r="AB3" s="181"/>
      <c r="AC3" s="184"/>
    </row>
    <row r="4" spans="1:29" ht="21.75" customHeight="1" thickBot="1">
      <c r="A4" s="185"/>
      <c r="B4" s="186"/>
      <c r="C4" s="187"/>
      <c r="D4" s="139"/>
      <c r="E4" s="188" t="s">
        <v>64</v>
      </c>
      <c r="F4" s="189"/>
      <c r="G4" s="189"/>
      <c r="H4" s="189"/>
      <c r="I4" s="189"/>
      <c r="J4" s="189"/>
      <c r="K4" s="190"/>
      <c r="L4" s="138"/>
      <c r="M4" s="187"/>
      <c r="N4" s="187"/>
      <c r="O4" s="187"/>
      <c r="P4" s="187"/>
      <c r="Q4" s="187"/>
      <c r="R4" s="139"/>
      <c r="S4" s="218"/>
      <c r="T4" s="219"/>
      <c r="U4" s="219"/>
      <c r="V4" s="219"/>
      <c r="W4" s="219"/>
      <c r="X4" s="219"/>
      <c r="Y4" s="220"/>
      <c r="Z4" s="194" t="s">
        <v>5</v>
      </c>
      <c r="AA4" s="194"/>
      <c r="AB4" s="194"/>
      <c r="AC4" s="195"/>
    </row>
    <row r="5" spans="1:29" ht="21.7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1.75" customHeight="1">
      <c r="A6" s="170" t="s">
        <v>6</v>
      </c>
      <c r="B6" s="171"/>
      <c r="C6" s="172"/>
      <c r="D6" s="167" t="s">
        <v>11</v>
      </c>
      <c r="E6" s="168"/>
      <c r="F6" s="167" t="s">
        <v>12</v>
      </c>
      <c r="G6" s="168"/>
      <c r="H6" s="167" t="s">
        <v>13</v>
      </c>
      <c r="I6" s="168"/>
      <c r="J6" s="167" t="s">
        <v>14</v>
      </c>
      <c r="K6" s="168"/>
      <c r="L6" s="167" t="s">
        <v>15</v>
      </c>
      <c r="M6" s="168"/>
      <c r="N6" s="167" t="s">
        <v>16</v>
      </c>
      <c r="O6" s="168"/>
      <c r="P6" s="167" t="s">
        <v>17</v>
      </c>
      <c r="Q6" s="168"/>
      <c r="R6" s="167" t="s">
        <v>18</v>
      </c>
      <c r="S6" s="168"/>
      <c r="T6" s="167" t="s">
        <v>7</v>
      </c>
      <c r="U6" s="168"/>
      <c r="V6" s="167" t="s">
        <v>8</v>
      </c>
      <c r="W6" s="168"/>
      <c r="X6" s="167" t="s">
        <v>9</v>
      </c>
      <c r="Y6" s="168"/>
      <c r="Z6" s="167" t="s">
        <v>10</v>
      </c>
      <c r="AA6" s="168"/>
      <c r="AB6" s="167" t="s">
        <v>19</v>
      </c>
      <c r="AC6" s="169"/>
    </row>
    <row r="7" spans="1:29" ht="21.75" customHeight="1">
      <c r="A7" s="162" t="s">
        <v>41</v>
      </c>
      <c r="B7" s="163"/>
      <c r="C7" s="164"/>
      <c r="D7" s="3"/>
      <c r="E7" s="4" t="s">
        <v>20</v>
      </c>
      <c r="F7" s="3"/>
      <c r="G7" s="4" t="s">
        <v>20</v>
      </c>
      <c r="H7" s="3"/>
      <c r="I7" s="4" t="s">
        <v>20</v>
      </c>
      <c r="J7" s="3"/>
      <c r="K7" s="4" t="s">
        <v>20</v>
      </c>
      <c r="L7" s="3"/>
      <c r="M7" s="4" t="s">
        <v>20</v>
      </c>
      <c r="N7" s="3"/>
      <c r="O7" s="4" t="s">
        <v>20</v>
      </c>
      <c r="P7" s="3"/>
      <c r="Q7" s="4" t="s">
        <v>20</v>
      </c>
      <c r="R7" s="3">
        <v>10</v>
      </c>
      <c r="S7" s="4" t="s">
        <v>20</v>
      </c>
      <c r="T7" s="3">
        <v>9</v>
      </c>
      <c r="U7" s="4" t="s">
        <v>20</v>
      </c>
      <c r="V7" s="3">
        <v>11</v>
      </c>
      <c r="W7" s="4" t="s">
        <v>20</v>
      </c>
      <c r="X7" s="3">
        <v>17</v>
      </c>
      <c r="Y7" s="4" t="s">
        <v>20</v>
      </c>
      <c r="Z7" s="3">
        <v>20</v>
      </c>
      <c r="AA7" s="4" t="s">
        <v>20</v>
      </c>
      <c r="AB7" s="5"/>
      <c r="AC7" s="9" t="s">
        <v>20</v>
      </c>
    </row>
    <row r="8" spans="1:29" ht="21.75" customHeight="1">
      <c r="A8" s="162" t="s">
        <v>42</v>
      </c>
      <c r="B8" s="163"/>
      <c r="C8" s="164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>
        <v>7</v>
      </c>
      <c r="U8" s="4" t="s">
        <v>20</v>
      </c>
      <c r="V8" s="3">
        <v>4</v>
      </c>
      <c r="W8" s="4" t="s">
        <v>20</v>
      </c>
      <c r="X8" s="3"/>
      <c r="Y8" s="4" t="s">
        <v>20</v>
      </c>
      <c r="Z8" s="3"/>
      <c r="AA8" s="4" t="s">
        <v>20</v>
      </c>
      <c r="AB8" s="5"/>
      <c r="AC8" s="9" t="s">
        <v>21</v>
      </c>
    </row>
    <row r="9" spans="1:29" ht="21.75" customHeight="1">
      <c r="A9" s="162" t="s">
        <v>22</v>
      </c>
      <c r="B9" s="163"/>
      <c r="C9" s="164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>
        <v>1</v>
      </c>
      <c r="AA9" s="4" t="s">
        <v>21</v>
      </c>
      <c r="AB9" s="5"/>
      <c r="AC9" s="9" t="s">
        <v>21</v>
      </c>
    </row>
    <row r="10" spans="1:29" ht="21.75" customHeight="1">
      <c r="A10" s="162" t="s">
        <v>23</v>
      </c>
      <c r="B10" s="163"/>
      <c r="C10" s="164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5"/>
      <c r="AC10" s="9" t="s">
        <v>21</v>
      </c>
    </row>
    <row r="11" spans="1:29" ht="21.75" customHeight="1" thickBot="1">
      <c r="A11" s="159" t="s">
        <v>24</v>
      </c>
      <c r="B11" s="160"/>
      <c r="C11" s="161"/>
      <c r="D11" s="3"/>
      <c r="E11" s="4" t="s">
        <v>21</v>
      </c>
      <c r="F11" s="3"/>
      <c r="G11" s="4" t="s">
        <v>21</v>
      </c>
      <c r="H11" s="3"/>
      <c r="I11" s="4" t="s">
        <v>21</v>
      </c>
      <c r="J11" s="3"/>
      <c r="K11" s="4" t="s">
        <v>21</v>
      </c>
      <c r="L11" s="3"/>
      <c r="M11" s="4" t="s">
        <v>21</v>
      </c>
      <c r="N11" s="3"/>
      <c r="O11" s="4" t="s">
        <v>21</v>
      </c>
      <c r="P11" s="3"/>
      <c r="Q11" s="4" t="s">
        <v>21</v>
      </c>
      <c r="R11" s="3"/>
      <c r="S11" s="4" t="s">
        <v>21</v>
      </c>
      <c r="T11" s="3"/>
      <c r="U11" s="4" t="s">
        <v>21</v>
      </c>
      <c r="V11" s="3"/>
      <c r="W11" s="4" t="s">
        <v>21</v>
      </c>
      <c r="X11" s="3"/>
      <c r="Y11" s="4" t="s">
        <v>21</v>
      </c>
      <c r="Z11" s="3"/>
      <c r="AA11" s="4" t="s">
        <v>21</v>
      </c>
      <c r="AB11" s="5"/>
      <c r="AC11" s="9" t="s">
        <v>21</v>
      </c>
    </row>
    <row r="12" spans="1:29" ht="21.75" customHeight="1" thickTop="1">
      <c r="A12" s="77" t="s">
        <v>25</v>
      </c>
      <c r="B12" s="78"/>
      <c r="C12" s="79"/>
      <c r="D12" s="153"/>
      <c r="E12" s="154"/>
      <c r="F12" s="153"/>
      <c r="G12" s="154"/>
      <c r="H12" s="153"/>
      <c r="I12" s="154"/>
      <c r="J12" s="153"/>
      <c r="K12" s="154"/>
      <c r="L12" s="153"/>
      <c r="M12" s="154"/>
      <c r="N12" s="153"/>
      <c r="O12" s="154"/>
      <c r="P12" s="153"/>
      <c r="Q12" s="154"/>
      <c r="R12" s="153">
        <v>8928</v>
      </c>
      <c r="S12" s="154"/>
      <c r="T12" s="153">
        <v>8928</v>
      </c>
      <c r="U12" s="154"/>
      <c r="V12" s="153">
        <v>8928</v>
      </c>
      <c r="W12" s="154"/>
      <c r="X12" s="153">
        <v>8928</v>
      </c>
      <c r="Y12" s="154"/>
      <c r="Z12" s="153">
        <v>8928</v>
      </c>
      <c r="AA12" s="154"/>
      <c r="AB12" s="153"/>
      <c r="AC12" s="154"/>
    </row>
    <row r="13" spans="1:29" ht="21.75" customHeight="1">
      <c r="A13" s="162" t="s">
        <v>50</v>
      </c>
      <c r="B13" s="163"/>
      <c r="C13" s="164"/>
      <c r="D13" s="94"/>
      <c r="E13" s="95"/>
      <c r="F13" s="94"/>
      <c r="G13" s="95"/>
      <c r="H13" s="94"/>
      <c r="I13" s="95"/>
      <c r="J13" s="94"/>
      <c r="K13" s="95"/>
      <c r="L13" s="94"/>
      <c r="M13" s="95"/>
      <c r="N13" s="94"/>
      <c r="O13" s="95"/>
      <c r="P13" s="94"/>
      <c r="Q13" s="95"/>
      <c r="R13" s="94">
        <v>1425</v>
      </c>
      <c r="S13" s="95"/>
      <c r="T13" s="94">
        <v>1425</v>
      </c>
      <c r="U13" s="95"/>
      <c r="V13" s="94">
        <v>1425</v>
      </c>
      <c r="W13" s="95"/>
      <c r="X13" s="94">
        <v>1425</v>
      </c>
      <c r="Y13" s="95"/>
      <c r="Z13" s="94">
        <v>1425</v>
      </c>
      <c r="AA13" s="95"/>
      <c r="AB13" s="94"/>
      <c r="AC13" s="209"/>
    </row>
    <row r="14" spans="1:29" ht="21.75" customHeight="1">
      <c r="A14" s="165" t="s">
        <v>27</v>
      </c>
      <c r="B14" s="166"/>
      <c r="C14" s="163"/>
      <c r="D14" s="94"/>
      <c r="E14" s="95"/>
      <c r="F14" s="94"/>
      <c r="G14" s="95"/>
      <c r="H14" s="94"/>
      <c r="I14" s="95"/>
      <c r="J14" s="94"/>
      <c r="K14" s="95"/>
      <c r="L14" s="94"/>
      <c r="M14" s="95"/>
      <c r="N14" s="94"/>
      <c r="O14" s="95"/>
      <c r="P14" s="94"/>
      <c r="Q14" s="95"/>
      <c r="R14" s="94">
        <v>10928</v>
      </c>
      <c r="S14" s="95"/>
      <c r="T14" s="94">
        <v>10928</v>
      </c>
      <c r="U14" s="95"/>
      <c r="V14" s="94">
        <v>10928</v>
      </c>
      <c r="W14" s="95"/>
      <c r="X14" s="94">
        <v>10928</v>
      </c>
      <c r="Y14" s="95"/>
      <c r="Z14" s="94">
        <v>10928</v>
      </c>
      <c r="AA14" s="95"/>
      <c r="AB14" s="94"/>
      <c r="AC14" s="95"/>
    </row>
    <row r="15" spans="1:29" ht="21.75" customHeight="1" thickBot="1">
      <c r="A15" s="159" t="s">
        <v>51</v>
      </c>
      <c r="B15" s="160"/>
      <c r="C15" s="161"/>
      <c r="D15" s="142"/>
      <c r="E15" s="143"/>
      <c r="F15" s="142"/>
      <c r="G15" s="143"/>
      <c r="H15" s="142"/>
      <c r="I15" s="143"/>
      <c r="J15" s="142"/>
      <c r="K15" s="143"/>
      <c r="L15" s="142"/>
      <c r="M15" s="143"/>
      <c r="N15" s="142"/>
      <c r="O15" s="143"/>
      <c r="P15" s="142"/>
      <c r="Q15" s="143"/>
      <c r="R15" s="142">
        <v>1781</v>
      </c>
      <c r="S15" s="143"/>
      <c r="T15" s="142">
        <v>1781</v>
      </c>
      <c r="U15" s="143"/>
      <c r="V15" s="142">
        <v>1781</v>
      </c>
      <c r="W15" s="143"/>
      <c r="X15" s="142">
        <v>1781</v>
      </c>
      <c r="Y15" s="143"/>
      <c r="Z15" s="142">
        <v>1781</v>
      </c>
      <c r="AA15" s="143"/>
      <c r="AB15" s="142"/>
      <c r="AC15" s="215"/>
    </row>
    <row r="16" spans="1:29" ht="21.75" customHeight="1" thickTop="1">
      <c r="A16" s="149" t="s">
        <v>43</v>
      </c>
      <c r="B16" s="17" t="s">
        <v>54</v>
      </c>
      <c r="C16" s="6" t="s">
        <v>44</v>
      </c>
      <c r="D16" s="82"/>
      <c r="E16" s="83"/>
      <c r="F16" s="82"/>
      <c r="G16" s="83"/>
      <c r="H16" s="82"/>
      <c r="I16" s="83"/>
      <c r="J16" s="82"/>
      <c r="K16" s="83"/>
      <c r="L16" s="82"/>
      <c r="M16" s="83"/>
      <c r="N16" s="82"/>
      <c r="O16" s="83"/>
      <c r="P16" s="82"/>
      <c r="Q16" s="83"/>
      <c r="R16" s="82"/>
      <c r="S16" s="83"/>
      <c r="T16" s="82"/>
      <c r="U16" s="83"/>
      <c r="V16" s="82"/>
      <c r="W16" s="83"/>
      <c r="X16" s="82"/>
      <c r="Y16" s="83"/>
      <c r="Z16" s="82"/>
      <c r="AA16" s="83"/>
      <c r="AB16" s="82"/>
      <c r="AC16" s="207"/>
    </row>
    <row r="17" spans="1:29" ht="21.75" customHeight="1">
      <c r="A17" s="149"/>
      <c r="B17" s="16"/>
      <c r="C17" s="7" t="s">
        <v>45</v>
      </c>
      <c r="D17" s="94"/>
      <c r="E17" s="95"/>
      <c r="F17" s="94"/>
      <c r="G17" s="95"/>
      <c r="H17" s="94"/>
      <c r="I17" s="95"/>
      <c r="J17" s="94"/>
      <c r="K17" s="95"/>
      <c r="L17" s="94"/>
      <c r="M17" s="95"/>
      <c r="N17" s="94"/>
      <c r="O17" s="95"/>
      <c r="P17" s="94"/>
      <c r="Q17" s="95"/>
      <c r="R17" s="94"/>
      <c r="S17" s="95"/>
      <c r="T17" s="94"/>
      <c r="U17" s="95"/>
      <c r="V17" s="94"/>
      <c r="W17" s="95"/>
      <c r="X17" s="94"/>
      <c r="Y17" s="95"/>
      <c r="Z17" s="94"/>
      <c r="AA17" s="95"/>
      <c r="AB17" s="94"/>
      <c r="AC17" s="209"/>
    </row>
    <row r="18" spans="1:29" ht="21.75" customHeight="1">
      <c r="A18" s="149"/>
      <c r="B18" s="16"/>
      <c r="C18" s="7" t="s">
        <v>46</v>
      </c>
      <c r="D18" s="94"/>
      <c r="E18" s="95"/>
      <c r="F18" s="94"/>
      <c r="G18" s="95"/>
      <c r="H18" s="94"/>
      <c r="I18" s="95"/>
      <c r="J18" s="94"/>
      <c r="K18" s="95"/>
      <c r="L18" s="94"/>
      <c r="M18" s="95"/>
      <c r="N18" s="94"/>
      <c r="O18" s="95"/>
      <c r="P18" s="94"/>
      <c r="Q18" s="95"/>
      <c r="R18" s="94"/>
      <c r="S18" s="95"/>
      <c r="T18" s="94"/>
      <c r="U18" s="95"/>
      <c r="V18" s="94"/>
      <c r="W18" s="95"/>
      <c r="X18" s="94"/>
      <c r="Y18" s="95"/>
      <c r="Z18" s="94"/>
      <c r="AA18" s="95"/>
      <c r="AB18" s="94"/>
      <c r="AC18" s="209"/>
    </row>
    <row r="19" spans="1:29" ht="21.75" customHeight="1">
      <c r="A19" s="149"/>
      <c r="B19" s="100" t="s">
        <v>28</v>
      </c>
      <c r="C19" s="101"/>
      <c r="D19" s="94"/>
      <c r="E19" s="95"/>
      <c r="F19" s="94"/>
      <c r="G19" s="95"/>
      <c r="H19" s="94"/>
      <c r="I19" s="95"/>
      <c r="J19" s="94"/>
      <c r="K19" s="95"/>
      <c r="L19" s="94"/>
      <c r="M19" s="95"/>
      <c r="N19" s="94"/>
      <c r="O19" s="95"/>
      <c r="P19" s="94"/>
      <c r="Q19" s="95"/>
      <c r="R19" s="94">
        <v>800</v>
      </c>
      <c r="S19" s="95"/>
      <c r="T19" s="94">
        <v>3840</v>
      </c>
      <c r="U19" s="95"/>
      <c r="V19" s="94">
        <v>3200</v>
      </c>
      <c r="W19" s="95"/>
      <c r="X19" s="94">
        <v>4000</v>
      </c>
      <c r="Y19" s="95"/>
      <c r="Z19" s="94">
        <v>4960</v>
      </c>
      <c r="AA19" s="95"/>
      <c r="AB19" s="94"/>
      <c r="AC19" s="209"/>
    </row>
    <row r="20" spans="1:29" ht="21.75" customHeight="1">
      <c r="A20" s="149"/>
      <c r="B20" s="100" t="s">
        <v>29</v>
      </c>
      <c r="C20" s="101"/>
      <c r="D20" s="94"/>
      <c r="E20" s="95"/>
      <c r="F20" s="94"/>
      <c r="G20" s="95"/>
      <c r="H20" s="94"/>
      <c r="I20" s="95"/>
      <c r="J20" s="94"/>
      <c r="K20" s="95"/>
      <c r="L20" s="94"/>
      <c r="M20" s="95"/>
      <c r="N20" s="94"/>
      <c r="O20" s="95"/>
      <c r="P20" s="94"/>
      <c r="Q20" s="95"/>
      <c r="R20" s="94"/>
      <c r="S20" s="95"/>
      <c r="T20" s="94">
        <v>450</v>
      </c>
      <c r="U20" s="95"/>
      <c r="V20" s="94">
        <v>450</v>
      </c>
      <c r="W20" s="95"/>
      <c r="X20" s="94">
        <v>900</v>
      </c>
      <c r="Y20" s="95"/>
      <c r="Z20" s="94"/>
      <c r="AA20" s="95"/>
      <c r="AB20" s="94"/>
      <c r="AC20" s="209"/>
    </row>
    <row r="21" spans="1:29" ht="21.75" customHeight="1" thickBot="1">
      <c r="A21" s="149"/>
      <c r="B21" s="213" t="s">
        <v>30</v>
      </c>
      <c r="C21" s="214"/>
      <c r="D21" s="116"/>
      <c r="E21" s="117"/>
      <c r="F21" s="116"/>
      <c r="G21" s="117"/>
      <c r="H21" s="116"/>
      <c r="I21" s="117"/>
      <c r="J21" s="116"/>
      <c r="K21" s="117"/>
      <c r="L21" s="116"/>
      <c r="M21" s="117"/>
      <c r="N21" s="116"/>
      <c r="O21" s="117"/>
      <c r="P21" s="116"/>
      <c r="Q21" s="117"/>
      <c r="R21" s="116">
        <v>5000</v>
      </c>
      <c r="S21" s="117"/>
      <c r="T21" s="116"/>
      <c r="U21" s="117"/>
      <c r="V21" s="116"/>
      <c r="W21" s="117"/>
      <c r="X21" s="116"/>
      <c r="Y21" s="117"/>
      <c r="Z21" s="116"/>
      <c r="AA21" s="117"/>
      <c r="AB21" s="116"/>
      <c r="AC21" s="212"/>
    </row>
    <row r="22" spans="1:29" ht="21.75" customHeight="1">
      <c r="A22" s="170" t="s">
        <v>31</v>
      </c>
      <c r="B22" s="171"/>
      <c r="C22" s="172"/>
      <c r="D22" s="92">
        <f>INT(D7*D12+D8*D14+D10*D13+D11*D15+D16+D17+D18+D19+D20+D21)</f>
        <v>0</v>
      </c>
      <c r="E22" s="93"/>
      <c r="F22" s="92">
        <f>INT(F7*F12+F8*F14+F10*F13+F11*F15+F16+F17+F18+F19+F20+F21)</f>
        <v>0</v>
      </c>
      <c r="G22" s="93"/>
      <c r="H22" s="92">
        <f>INT(H7*H12+H8*H14+H10*H13+H11*H15+H16+H17+H18+H19+H20+H21)</f>
        <v>0</v>
      </c>
      <c r="I22" s="93"/>
      <c r="J22" s="92">
        <f>INT(J7*J12+J8*J14+J10*J13+J11*J15+J16+J17+J18+J19+J20+J21)</f>
        <v>0</v>
      </c>
      <c r="K22" s="93"/>
      <c r="L22" s="92">
        <f>INT(L7*L12+L8*L14+L10*L13+L11*L15+L16+L17+L18+L19+L20+L21)</f>
        <v>0</v>
      </c>
      <c r="M22" s="93"/>
      <c r="N22" s="92">
        <f>INT(N7*N12+N8*N14+N10*N13+N11*N15+N16+N17+N18+N19+N20+N21)</f>
        <v>0</v>
      </c>
      <c r="O22" s="93"/>
      <c r="P22" s="92">
        <f>INT(P7*P12+P8*P14+P10*P13+P11*P15+P16+P17+P18+P19+P20+P21)</f>
        <v>0</v>
      </c>
      <c r="Q22" s="93"/>
      <c r="R22" s="92">
        <f>INT(R7*R12+R8*R14+R10*R13+R11*R15+R16+R17+R18+R19+R20+R21)</f>
        <v>95080</v>
      </c>
      <c r="S22" s="93"/>
      <c r="T22" s="92">
        <f>INT(T7*T12+T8*T14+T10*T13+T11*T15+T16+T17+T18+T19+T20+T21)</f>
        <v>161138</v>
      </c>
      <c r="U22" s="93"/>
      <c r="V22" s="92">
        <f>INT(V7*V12+V8*V14+V10*V13+V11*V15+V16+V17+V18+V19+V20+V21)</f>
        <v>145570</v>
      </c>
      <c r="W22" s="93"/>
      <c r="X22" s="92">
        <f>INT(X7*X12+X8*X14+X10*X13+X11*X15+X16+X17+X18+X19+X20+X21)</f>
        <v>156676</v>
      </c>
      <c r="Y22" s="93"/>
      <c r="Z22" s="92">
        <f>INT(Z7*Z12+Z8*Z14+Z10*Z13+Z11*Z15+Z16+Z17+Z18+Z19+Z20+Z21+Z9*Z13)</f>
        <v>184945</v>
      </c>
      <c r="AA22" s="93"/>
      <c r="AB22" s="92">
        <f>D22+F22+H22+J22+L22+N22</f>
        <v>0</v>
      </c>
      <c r="AC22" s="211"/>
    </row>
    <row r="23" spans="1:29" ht="21.75" customHeight="1">
      <c r="A23" s="162" t="s">
        <v>32</v>
      </c>
      <c r="B23" s="163"/>
      <c r="C23" s="164"/>
      <c r="D23" s="94"/>
      <c r="E23" s="95"/>
      <c r="F23" s="94"/>
      <c r="G23" s="95"/>
      <c r="H23" s="94"/>
      <c r="I23" s="95"/>
      <c r="J23" s="94"/>
      <c r="K23" s="95"/>
      <c r="L23" s="94"/>
      <c r="M23" s="95"/>
      <c r="N23" s="94"/>
      <c r="O23" s="95"/>
      <c r="P23" s="94"/>
      <c r="Q23" s="95"/>
      <c r="R23" s="94"/>
      <c r="S23" s="95"/>
      <c r="T23" s="94"/>
      <c r="U23" s="95"/>
      <c r="V23" s="94"/>
      <c r="W23" s="95"/>
      <c r="X23" s="94"/>
      <c r="Y23" s="95"/>
      <c r="Z23" s="94"/>
      <c r="AA23" s="95"/>
      <c r="AB23" s="94"/>
      <c r="AC23" s="209"/>
    </row>
    <row r="24" spans="1:29" ht="21.75" customHeight="1" thickBot="1">
      <c r="A24" s="221" t="s">
        <v>40</v>
      </c>
      <c r="B24" s="222"/>
      <c r="C24" s="223"/>
      <c r="D24" s="71"/>
      <c r="E24" s="72"/>
      <c r="F24" s="71"/>
      <c r="G24" s="72"/>
      <c r="H24" s="71"/>
      <c r="I24" s="72"/>
      <c r="J24" s="71"/>
      <c r="K24" s="72"/>
      <c r="L24" s="71"/>
      <c r="M24" s="72"/>
      <c r="N24" s="71"/>
      <c r="O24" s="72"/>
      <c r="P24" s="71"/>
      <c r="Q24" s="72"/>
      <c r="R24" s="71"/>
      <c r="S24" s="72"/>
      <c r="T24" s="71"/>
      <c r="U24" s="72"/>
      <c r="V24" s="71"/>
      <c r="W24" s="72"/>
      <c r="X24" s="71"/>
      <c r="Y24" s="72"/>
      <c r="Z24" s="71"/>
      <c r="AA24" s="72"/>
      <c r="AB24" s="71"/>
      <c r="AC24" s="208"/>
    </row>
    <row r="25" spans="1:29" ht="21.75" customHeight="1" thickBot="1">
      <c r="A25" s="122" t="s">
        <v>19</v>
      </c>
      <c r="B25" s="123"/>
      <c r="C25" s="124"/>
      <c r="D25" s="127">
        <f>D22+D23+D24</f>
        <v>0</v>
      </c>
      <c r="E25" s="128"/>
      <c r="F25" s="127">
        <f>F22+F23+F24</f>
        <v>0</v>
      </c>
      <c r="G25" s="128"/>
      <c r="H25" s="127">
        <f>H22+H23+H24</f>
        <v>0</v>
      </c>
      <c r="I25" s="128"/>
      <c r="J25" s="127">
        <f>J22+J23+J24</f>
        <v>0</v>
      </c>
      <c r="K25" s="128"/>
      <c r="L25" s="127">
        <f>L22+L23+L24</f>
        <v>0</v>
      </c>
      <c r="M25" s="128"/>
      <c r="N25" s="127">
        <f>N22+N23+N24</f>
        <v>0</v>
      </c>
      <c r="O25" s="128"/>
      <c r="P25" s="127">
        <f>P22+P23+P24</f>
        <v>0</v>
      </c>
      <c r="Q25" s="128"/>
      <c r="R25" s="127">
        <f>R22+R23+R24</f>
        <v>95080</v>
      </c>
      <c r="S25" s="128"/>
      <c r="T25" s="127">
        <f>T22+T23+T24</f>
        <v>161138</v>
      </c>
      <c r="U25" s="128"/>
      <c r="V25" s="127">
        <f>V22+V23+V24</f>
        <v>145570</v>
      </c>
      <c r="W25" s="128"/>
      <c r="X25" s="127">
        <f>X22+X23+X24</f>
        <v>156676</v>
      </c>
      <c r="Y25" s="128"/>
      <c r="Z25" s="127">
        <f>Z22+Z23+Z24</f>
        <v>184945</v>
      </c>
      <c r="AA25" s="128"/>
      <c r="AB25" s="127">
        <f>D25+F25+H25+J25+L25+N25</f>
        <v>0</v>
      </c>
      <c r="AC25" s="210"/>
    </row>
    <row r="26" spans="1:29" ht="21.75" customHeight="1">
      <c r="A26" s="88" t="s">
        <v>33</v>
      </c>
      <c r="B26" s="108" t="s">
        <v>34</v>
      </c>
      <c r="C26" s="109"/>
      <c r="D26" s="92"/>
      <c r="E26" s="93"/>
      <c r="F26" s="92"/>
      <c r="G26" s="93"/>
      <c r="H26" s="92"/>
      <c r="I26" s="93"/>
      <c r="J26" s="92"/>
      <c r="K26" s="93"/>
      <c r="L26" s="92"/>
      <c r="M26" s="93"/>
      <c r="N26" s="92"/>
      <c r="O26" s="93"/>
      <c r="P26" s="92"/>
      <c r="Q26" s="93"/>
      <c r="R26" s="92">
        <v>285</v>
      </c>
      <c r="S26" s="93"/>
      <c r="T26" s="92">
        <v>488</v>
      </c>
      <c r="U26" s="93"/>
      <c r="V26" s="92">
        <v>439</v>
      </c>
      <c r="W26" s="93"/>
      <c r="X26" s="92">
        <v>471</v>
      </c>
      <c r="Y26" s="93"/>
      <c r="Z26" s="92">
        <f>Z25*0.003</f>
        <v>554.83500000000004</v>
      </c>
      <c r="AA26" s="93"/>
      <c r="AB26" s="92"/>
      <c r="AC26" s="211"/>
    </row>
    <row r="27" spans="1:29" ht="21.75" customHeight="1">
      <c r="A27" s="89"/>
      <c r="B27" s="100" t="s">
        <v>35</v>
      </c>
      <c r="C27" s="101"/>
      <c r="D27" s="94"/>
      <c r="E27" s="95"/>
      <c r="F27" s="94"/>
      <c r="G27" s="95"/>
      <c r="H27" s="94"/>
      <c r="I27" s="95"/>
      <c r="J27" s="94"/>
      <c r="K27" s="95"/>
      <c r="L27" s="94"/>
      <c r="M27" s="95"/>
      <c r="N27" s="94"/>
      <c r="O27" s="95"/>
      <c r="P27" s="94"/>
      <c r="Q27" s="95"/>
      <c r="R27" s="94">
        <v>540</v>
      </c>
      <c r="S27" s="95"/>
      <c r="T27" s="94">
        <v>3550</v>
      </c>
      <c r="U27" s="95"/>
      <c r="V27" s="94">
        <v>2220</v>
      </c>
      <c r="W27" s="95"/>
      <c r="X27" s="94">
        <v>2730</v>
      </c>
      <c r="Y27" s="95"/>
      <c r="Z27" s="94">
        <v>3770</v>
      </c>
      <c r="AA27" s="95"/>
      <c r="AB27" s="94"/>
      <c r="AC27" s="209"/>
    </row>
    <row r="28" spans="1:29" ht="21.75" customHeight="1">
      <c r="A28" s="89"/>
      <c r="B28" s="100" t="s">
        <v>48</v>
      </c>
      <c r="C28" s="101"/>
      <c r="D28" s="94"/>
      <c r="E28" s="95"/>
      <c r="F28" s="94"/>
      <c r="G28" s="95"/>
      <c r="H28" s="94"/>
      <c r="I28" s="95"/>
      <c r="J28" s="94"/>
      <c r="K28" s="95"/>
      <c r="L28" s="94"/>
      <c r="M28" s="95"/>
      <c r="N28" s="94"/>
      <c r="O28" s="95"/>
      <c r="P28" s="94"/>
      <c r="Q28" s="95"/>
      <c r="R28" s="94"/>
      <c r="S28" s="95"/>
      <c r="T28" s="94"/>
      <c r="U28" s="95"/>
      <c r="V28" s="94"/>
      <c r="W28" s="95"/>
      <c r="X28" s="94"/>
      <c r="Y28" s="95"/>
      <c r="Z28" s="94"/>
      <c r="AA28" s="95"/>
      <c r="AB28" s="94"/>
      <c r="AC28" s="209"/>
    </row>
    <row r="29" spans="1:29" ht="21.75" customHeight="1">
      <c r="A29" s="90"/>
      <c r="B29" s="100" t="s">
        <v>49</v>
      </c>
      <c r="C29" s="101"/>
      <c r="D29" s="82"/>
      <c r="E29" s="83"/>
      <c r="F29" s="82"/>
      <c r="G29" s="83"/>
      <c r="H29" s="82"/>
      <c r="I29" s="83"/>
      <c r="J29" s="82"/>
      <c r="K29" s="83"/>
      <c r="L29" s="82"/>
      <c r="M29" s="83"/>
      <c r="N29" s="82"/>
      <c r="O29" s="83"/>
      <c r="P29" s="82"/>
      <c r="Q29" s="83"/>
      <c r="R29" s="82"/>
      <c r="S29" s="83"/>
      <c r="T29" s="82"/>
      <c r="U29" s="83"/>
      <c r="V29" s="82"/>
      <c r="W29" s="83"/>
      <c r="X29" s="82"/>
      <c r="Y29" s="83"/>
      <c r="Z29" s="82"/>
      <c r="AA29" s="83"/>
      <c r="AB29" s="82"/>
      <c r="AC29" s="207"/>
    </row>
    <row r="30" spans="1:29" ht="21.75" customHeight="1" thickBot="1">
      <c r="A30" s="91"/>
      <c r="B30" s="112" t="s">
        <v>52</v>
      </c>
      <c r="C30" s="113"/>
      <c r="D30" s="71"/>
      <c r="E30" s="72"/>
      <c r="F30" s="71"/>
      <c r="G30" s="72"/>
      <c r="H30" s="71"/>
      <c r="I30" s="72"/>
      <c r="J30" s="71"/>
      <c r="K30" s="72"/>
      <c r="L30" s="71"/>
      <c r="M30" s="72"/>
      <c r="N30" s="71"/>
      <c r="O30" s="72"/>
      <c r="P30" s="71"/>
      <c r="Q30" s="72"/>
      <c r="R30" s="71"/>
      <c r="S30" s="72"/>
      <c r="T30" s="71"/>
      <c r="U30" s="72"/>
      <c r="V30" s="71"/>
      <c r="W30" s="72"/>
      <c r="X30" s="71"/>
      <c r="Y30" s="72"/>
      <c r="Z30" s="71"/>
      <c r="AA30" s="72"/>
      <c r="AB30" s="71"/>
      <c r="AC30" s="208"/>
    </row>
    <row r="31" spans="1:29" ht="21.75" customHeight="1" thickBot="1">
      <c r="A31" s="77" t="s">
        <v>37</v>
      </c>
      <c r="B31" s="78"/>
      <c r="C31" s="79"/>
      <c r="D31" s="82">
        <f>SUM(D26:D30)</f>
        <v>0</v>
      </c>
      <c r="E31" s="83"/>
      <c r="F31" s="82">
        <f t="shared" ref="F31" si="0">SUM(F26:F30)</f>
        <v>0</v>
      </c>
      <c r="G31" s="83"/>
      <c r="H31" s="82">
        <f t="shared" ref="H31" si="1">SUM(H26:H30)</f>
        <v>0</v>
      </c>
      <c r="I31" s="83"/>
      <c r="J31" s="82">
        <f t="shared" ref="J31" si="2">SUM(J26:J30)</f>
        <v>0</v>
      </c>
      <c r="K31" s="83"/>
      <c r="L31" s="82">
        <f t="shared" ref="L31" si="3">SUM(L26:L30)</f>
        <v>0</v>
      </c>
      <c r="M31" s="83"/>
      <c r="N31" s="82">
        <f t="shared" ref="N31" si="4">SUM(N26:N30)</f>
        <v>0</v>
      </c>
      <c r="O31" s="83"/>
      <c r="P31" s="82">
        <f t="shared" ref="P31" si="5">SUM(P26:P30)</f>
        <v>0</v>
      </c>
      <c r="Q31" s="83"/>
      <c r="R31" s="82">
        <f t="shared" ref="R31" si="6">SUM(R26:R30)</f>
        <v>825</v>
      </c>
      <c r="S31" s="83"/>
      <c r="T31" s="82">
        <f t="shared" ref="T31" si="7">SUM(T26:T30)</f>
        <v>4038</v>
      </c>
      <c r="U31" s="83"/>
      <c r="V31" s="82">
        <f t="shared" ref="V31" si="8">SUM(V26:V30)</f>
        <v>2659</v>
      </c>
      <c r="W31" s="83"/>
      <c r="X31" s="82">
        <f>SUM(X26:X30)</f>
        <v>3201</v>
      </c>
      <c r="Y31" s="83"/>
      <c r="Z31" s="82">
        <f>SUM(Z26:Z30)</f>
        <v>4324.835</v>
      </c>
      <c r="AA31" s="83"/>
      <c r="AB31" s="82">
        <f t="shared" ref="AB31" si="9">SUM(AB26:AB30)</f>
        <v>0</v>
      </c>
      <c r="AC31" s="207"/>
    </row>
    <row r="32" spans="1:29" ht="21.75" customHeight="1" thickTop="1" thickBot="1">
      <c r="A32" s="66" t="s">
        <v>38</v>
      </c>
      <c r="B32" s="67"/>
      <c r="C32" s="68"/>
      <c r="D32" s="60">
        <f>D25-D31</f>
        <v>0</v>
      </c>
      <c r="E32" s="61"/>
      <c r="F32" s="60">
        <f>F25-F31</f>
        <v>0</v>
      </c>
      <c r="G32" s="61"/>
      <c r="H32" s="60">
        <f>H25-H31</f>
        <v>0</v>
      </c>
      <c r="I32" s="61"/>
      <c r="J32" s="60">
        <f>J25-J31</f>
        <v>0</v>
      </c>
      <c r="K32" s="61"/>
      <c r="L32" s="60">
        <f>L25-L31</f>
        <v>0</v>
      </c>
      <c r="M32" s="61"/>
      <c r="N32" s="60">
        <f>N25-N31</f>
        <v>0</v>
      </c>
      <c r="O32" s="61"/>
      <c r="P32" s="60">
        <f>P25-P31</f>
        <v>0</v>
      </c>
      <c r="Q32" s="61"/>
      <c r="R32" s="60">
        <f>R25-R31</f>
        <v>94255</v>
      </c>
      <c r="S32" s="61"/>
      <c r="T32" s="60">
        <f>T25-T31</f>
        <v>157100</v>
      </c>
      <c r="U32" s="61"/>
      <c r="V32" s="60">
        <f>V25-V31</f>
        <v>142911</v>
      </c>
      <c r="W32" s="61"/>
      <c r="X32" s="60">
        <f>X22-X31</f>
        <v>153475</v>
      </c>
      <c r="Y32" s="61"/>
      <c r="Z32" s="60">
        <f>Z25-Z31</f>
        <v>180620.16500000001</v>
      </c>
      <c r="AA32" s="61"/>
      <c r="AB32" s="60">
        <f>D32+F32+H32+J32+L32+N32</f>
        <v>0</v>
      </c>
      <c r="AC32" s="206"/>
    </row>
  </sheetData>
  <mergeCells count="323"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21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AB17:AC17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L19:M19"/>
    <mergeCell ref="R20:S20"/>
    <mergeCell ref="T20:U20"/>
    <mergeCell ref="V20:W20"/>
    <mergeCell ref="X20:Y20"/>
    <mergeCell ref="Z20:AA20"/>
    <mergeCell ref="AB20:AC20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P20:Q20"/>
    <mergeCell ref="N19:O19"/>
    <mergeCell ref="P19:Q19"/>
    <mergeCell ref="R19:S19"/>
    <mergeCell ref="T19:U19"/>
    <mergeCell ref="V19:W19"/>
    <mergeCell ref="X19:Y19"/>
    <mergeCell ref="AB22:AC22"/>
    <mergeCell ref="Z21:AA21"/>
    <mergeCell ref="AB21:AC21"/>
    <mergeCell ref="R21:S21"/>
    <mergeCell ref="T21:U21"/>
    <mergeCell ref="V21:W21"/>
    <mergeCell ref="X21:Y21"/>
    <mergeCell ref="A22:C22"/>
    <mergeCell ref="D22:E22"/>
    <mergeCell ref="F22:G22"/>
    <mergeCell ref="H22:I22"/>
    <mergeCell ref="J22:K22"/>
    <mergeCell ref="L22:M22"/>
    <mergeCell ref="N22:O22"/>
    <mergeCell ref="P22:Q22"/>
    <mergeCell ref="N21:O21"/>
    <mergeCell ref="P21:Q21"/>
    <mergeCell ref="B21:C21"/>
    <mergeCell ref="D21:E21"/>
    <mergeCell ref="F21:G21"/>
    <mergeCell ref="H21:I21"/>
    <mergeCell ref="J21:K21"/>
    <mergeCell ref="L21:M21"/>
    <mergeCell ref="F23:G23"/>
    <mergeCell ref="H23:I23"/>
    <mergeCell ref="J23:K23"/>
    <mergeCell ref="L23:M23"/>
    <mergeCell ref="R22:S22"/>
    <mergeCell ref="T22:U22"/>
    <mergeCell ref="V22:W22"/>
    <mergeCell ref="X22:Y22"/>
    <mergeCell ref="Z22:AA22"/>
    <mergeCell ref="R24:S24"/>
    <mergeCell ref="T24:U24"/>
    <mergeCell ref="V24:W24"/>
    <mergeCell ref="X24:Y24"/>
    <mergeCell ref="Z24:AA24"/>
    <mergeCell ref="AB24:AC24"/>
    <mergeCell ref="Z23:AA23"/>
    <mergeCell ref="AB23:AC23"/>
    <mergeCell ref="A24:C24"/>
    <mergeCell ref="D24:E24"/>
    <mergeCell ref="F24:G24"/>
    <mergeCell ref="H24:I24"/>
    <mergeCell ref="J24:K24"/>
    <mergeCell ref="L24:M24"/>
    <mergeCell ref="N24:O24"/>
    <mergeCell ref="P24:Q24"/>
    <mergeCell ref="N23:O23"/>
    <mergeCell ref="P23:Q23"/>
    <mergeCell ref="R23:S23"/>
    <mergeCell ref="T23:U23"/>
    <mergeCell ref="V23:W23"/>
    <mergeCell ref="X23:Y23"/>
    <mergeCell ref="A23:C23"/>
    <mergeCell ref="D23:E23"/>
    <mergeCell ref="Z25:AA25"/>
    <mergeCell ref="AB25:AC25"/>
    <mergeCell ref="A26:A30"/>
    <mergeCell ref="B26:C26"/>
    <mergeCell ref="D26:E26"/>
    <mergeCell ref="F26:G26"/>
    <mergeCell ref="H26:I26"/>
    <mergeCell ref="J26:K26"/>
    <mergeCell ref="L26:M26"/>
    <mergeCell ref="N26:O26"/>
    <mergeCell ref="N25:O25"/>
    <mergeCell ref="P25:Q25"/>
    <mergeCell ref="R25:S25"/>
    <mergeCell ref="T25:U25"/>
    <mergeCell ref="V25:W25"/>
    <mergeCell ref="X25:Y25"/>
    <mergeCell ref="A25:C25"/>
    <mergeCell ref="D25:E25"/>
    <mergeCell ref="F25:G25"/>
    <mergeCell ref="H25:I25"/>
    <mergeCell ref="J25:K25"/>
    <mergeCell ref="L25:M25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R27:S27"/>
    <mergeCell ref="P26:Q26"/>
    <mergeCell ref="R26:S26"/>
    <mergeCell ref="T26:U26"/>
    <mergeCell ref="V26:W26"/>
    <mergeCell ref="X26:Y26"/>
    <mergeCell ref="Z26:AA26"/>
    <mergeCell ref="T27:U27"/>
    <mergeCell ref="V27:W27"/>
    <mergeCell ref="X27:Y27"/>
    <mergeCell ref="Z27:AA27"/>
    <mergeCell ref="AB27:AC27"/>
    <mergeCell ref="B28:C28"/>
    <mergeCell ref="D28:E28"/>
    <mergeCell ref="F28:G28"/>
    <mergeCell ref="H28:I28"/>
    <mergeCell ref="J28:K28"/>
    <mergeCell ref="X28:Y28"/>
    <mergeCell ref="Z28:AA28"/>
    <mergeCell ref="AB28:AC28"/>
    <mergeCell ref="B29:C29"/>
    <mergeCell ref="D29:E29"/>
    <mergeCell ref="F29:G29"/>
    <mergeCell ref="H29:I29"/>
    <mergeCell ref="J29:K29"/>
    <mergeCell ref="L29:M29"/>
    <mergeCell ref="N29:O29"/>
    <mergeCell ref="L28:M28"/>
    <mergeCell ref="N28:O28"/>
    <mergeCell ref="P28:Q28"/>
    <mergeCell ref="R28:S28"/>
    <mergeCell ref="T28:U28"/>
    <mergeCell ref="V28:W28"/>
    <mergeCell ref="AB29:AC29"/>
    <mergeCell ref="P29:Q29"/>
    <mergeCell ref="R29:S29"/>
    <mergeCell ref="B30:C30"/>
    <mergeCell ref="D30:E30"/>
    <mergeCell ref="F30:G30"/>
    <mergeCell ref="H30:I30"/>
    <mergeCell ref="J30:K30"/>
    <mergeCell ref="L30:M30"/>
    <mergeCell ref="N30:O30"/>
    <mergeCell ref="P30:Q30"/>
    <mergeCell ref="R30:S30"/>
    <mergeCell ref="T29:U29"/>
    <mergeCell ref="V29:W29"/>
    <mergeCell ref="X29:Y29"/>
    <mergeCell ref="Z29:AA29"/>
    <mergeCell ref="T30:U30"/>
    <mergeCell ref="V30:W30"/>
    <mergeCell ref="X30:Y30"/>
    <mergeCell ref="Z30:AA30"/>
    <mergeCell ref="AB30:AC30"/>
    <mergeCell ref="A31:C31"/>
    <mergeCell ref="D31:E31"/>
    <mergeCell ref="F31:G31"/>
    <mergeCell ref="H31:I31"/>
    <mergeCell ref="J31:K31"/>
    <mergeCell ref="A32:C32"/>
    <mergeCell ref="D32:E32"/>
    <mergeCell ref="F32:G32"/>
    <mergeCell ref="H32:I32"/>
    <mergeCell ref="J32:K32"/>
    <mergeCell ref="L32:M32"/>
    <mergeCell ref="N32:O32"/>
    <mergeCell ref="L31:M31"/>
    <mergeCell ref="N31:O31"/>
    <mergeCell ref="AB32:AC32"/>
    <mergeCell ref="P32:Q32"/>
    <mergeCell ref="R32:S32"/>
    <mergeCell ref="T32:U32"/>
    <mergeCell ref="V32:W32"/>
    <mergeCell ref="X32:Y32"/>
    <mergeCell ref="Z32:AA32"/>
    <mergeCell ref="X31:Y31"/>
    <mergeCell ref="Z31:AA31"/>
    <mergeCell ref="AB31:AC31"/>
    <mergeCell ref="P31:Q31"/>
    <mergeCell ref="R31:S31"/>
    <mergeCell ref="T31:U31"/>
    <mergeCell ref="V31:W31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B33E4-E622-4656-AA5C-97C6FA7D0836}">
  <sheetPr>
    <tabColor theme="7"/>
  </sheetPr>
  <dimension ref="A1:AK60"/>
  <sheetViews>
    <sheetView tabSelected="1" topLeftCell="A16" workbookViewId="0">
      <selection activeCell="Z12" sqref="Z12:AA12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37">
      <c r="A1" s="177" t="s">
        <v>117</v>
      </c>
      <c r="B1" s="177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</row>
    <row r="2" spans="1:37" ht="15.75" thickBo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79"/>
      <c r="AC2" s="179"/>
    </row>
    <row r="3" spans="1:37" ht="15.75" thickTop="1">
      <c r="A3" s="180" t="s">
        <v>0</v>
      </c>
      <c r="B3" s="181"/>
      <c r="C3" s="181"/>
      <c r="D3" s="182"/>
      <c r="E3" s="183" t="s">
        <v>1</v>
      </c>
      <c r="F3" s="181"/>
      <c r="G3" s="181"/>
      <c r="H3" s="181"/>
      <c r="I3" s="181"/>
      <c r="J3" s="181"/>
      <c r="K3" s="182"/>
      <c r="L3" s="183" t="s">
        <v>2</v>
      </c>
      <c r="M3" s="181"/>
      <c r="N3" s="181"/>
      <c r="O3" s="181"/>
      <c r="P3" s="181"/>
      <c r="Q3" s="181"/>
      <c r="R3" s="182"/>
      <c r="S3" s="183" t="s">
        <v>3</v>
      </c>
      <c r="T3" s="181"/>
      <c r="U3" s="181"/>
      <c r="V3" s="181"/>
      <c r="W3" s="181"/>
      <c r="X3" s="181"/>
      <c r="Y3" s="182"/>
      <c r="Z3" s="181" t="s">
        <v>4</v>
      </c>
      <c r="AA3" s="181"/>
      <c r="AB3" s="181"/>
      <c r="AC3" s="184"/>
    </row>
    <row r="4" spans="1:37" ht="35.25" customHeight="1" thickBot="1">
      <c r="A4" s="185"/>
      <c r="B4" s="186"/>
      <c r="C4" s="187"/>
      <c r="D4" s="139"/>
      <c r="E4" s="188" t="s">
        <v>47</v>
      </c>
      <c r="F4" s="189"/>
      <c r="G4" s="189"/>
      <c r="H4" s="189"/>
      <c r="I4" s="189"/>
      <c r="J4" s="189"/>
      <c r="K4" s="190"/>
      <c r="L4" s="199"/>
      <c r="M4" s="187"/>
      <c r="N4" s="187"/>
      <c r="O4" s="187"/>
      <c r="P4" s="187"/>
      <c r="Q4" s="187"/>
      <c r="R4" s="139"/>
      <c r="S4" s="191" t="s">
        <v>58</v>
      </c>
      <c r="T4" s="192"/>
      <c r="U4" s="192"/>
      <c r="V4" s="192"/>
      <c r="W4" s="192"/>
      <c r="X4" s="192"/>
      <c r="Y4" s="193"/>
      <c r="Z4" s="194" t="s">
        <v>5</v>
      </c>
      <c r="AA4" s="194"/>
      <c r="AB4" s="194"/>
      <c r="AC4" s="195"/>
    </row>
    <row r="5" spans="1:37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7" ht="24.75" customHeight="1">
      <c r="A6" s="170" t="s">
        <v>6</v>
      </c>
      <c r="B6" s="171"/>
      <c r="C6" s="172"/>
      <c r="D6" s="167" t="s">
        <v>11</v>
      </c>
      <c r="E6" s="168"/>
      <c r="F6" s="167" t="s">
        <v>12</v>
      </c>
      <c r="G6" s="168"/>
      <c r="H6" s="167" t="s">
        <v>13</v>
      </c>
      <c r="I6" s="168"/>
      <c r="J6" s="167" t="s">
        <v>14</v>
      </c>
      <c r="K6" s="168"/>
      <c r="L6" s="167" t="s">
        <v>15</v>
      </c>
      <c r="M6" s="168"/>
      <c r="N6" s="167" t="s">
        <v>16</v>
      </c>
      <c r="O6" s="168"/>
      <c r="P6" s="167" t="s">
        <v>17</v>
      </c>
      <c r="Q6" s="168"/>
      <c r="R6" s="167" t="s">
        <v>18</v>
      </c>
      <c r="S6" s="168"/>
      <c r="T6" s="167" t="s">
        <v>7</v>
      </c>
      <c r="U6" s="168"/>
      <c r="V6" s="167" t="s">
        <v>8</v>
      </c>
      <c r="W6" s="168"/>
      <c r="X6" s="167" t="s">
        <v>9</v>
      </c>
      <c r="Y6" s="168"/>
      <c r="Z6" s="167" t="s">
        <v>10</v>
      </c>
      <c r="AA6" s="168"/>
      <c r="AB6" s="167" t="s">
        <v>19</v>
      </c>
      <c r="AC6" s="169"/>
    </row>
    <row r="7" spans="1:37" ht="24.75" customHeight="1">
      <c r="A7" s="162" t="s">
        <v>41</v>
      </c>
      <c r="B7" s="163"/>
      <c r="C7" s="164"/>
      <c r="D7" s="3">
        <v>17</v>
      </c>
      <c r="E7" s="4" t="s">
        <v>20</v>
      </c>
      <c r="F7" s="3">
        <v>17</v>
      </c>
      <c r="G7" s="4" t="s">
        <v>20</v>
      </c>
      <c r="H7" s="3">
        <v>17</v>
      </c>
      <c r="I7" s="4" t="s">
        <v>20</v>
      </c>
      <c r="J7" s="3">
        <v>17</v>
      </c>
      <c r="K7" s="4" t="s">
        <v>20</v>
      </c>
      <c r="L7" s="3">
        <v>17</v>
      </c>
      <c r="M7" s="4" t="s">
        <v>20</v>
      </c>
      <c r="N7" s="3">
        <v>17</v>
      </c>
      <c r="O7" s="4" t="s">
        <v>20</v>
      </c>
      <c r="P7" s="3">
        <v>17</v>
      </c>
      <c r="Q7" s="4" t="s">
        <v>20</v>
      </c>
      <c r="R7" s="3">
        <v>17</v>
      </c>
      <c r="S7" s="4" t="s">
        <v>20</v>
      </c>
      <c r="T7" s="3">
        <v>17</v>
      </c>
      <c r="U7" s="4" t="s">
        <v>20</v>
      </c>
      <c r="V7" s="3">
        <v>17</v>
      </c>
      <c r="W7" s="4" t="s">
        <v>20</v>
      </c>
      <c r="X7" s="3">
        <v>17</v>
      </c>
      <c r="Y7" s="4" t="s">
        <v>20</v>
      </c>
      <c r="Z7" s="31">
        <v>17</v>
      </c>
      <c r="AA7" s="32" t="s">
        <v>20</v>
      </c>
      <c r="AB7" s="5">
        <f>Z7+X7+V7+T7+R7+P7+N7+L7+J7+H7+F7+D7</f>
        <v>204</v>
      </c>
      <c r="AC7" s="9" t="s">
        <v>20</v>
      </c>
    </row>
    <row r="8" spans="1:37" ht="24.75" customHeight="1">
      <c r="A8" s="162" t="s">
        <v>42</v>
      </c>
      <c r="B8" s="163"/>
      <c r="C8" s="164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1"/>
      <c r="AA8" s="32" t="s">
        <v>20</v>
      </c>
      <c r="AB8" s="5"/>
      <c r="AC8" s="9" t="s">
        <v>21</v>
      </c>
    </row>
    <row r="9" spans="1:37" ht="24.75" customHeight="1">
      <c r="A9" s="162" t="s">
        <v>50</v>
      </c>
      <c r="B9" s="163"/>
      <c r="C9" s="164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1"/>
      <c r="AA9" s="32" t="s">
        <v>21</v>
      </c>
      <c r="AB9" s="5"/>
      <c r="AC9" s="9" t="s">
        <v>21</v>
      </c>
      <c r="AF9" s="198" t="s">
        <v>77</v>
      </c>
      <c r="AG9" s="198"/>
      <c r="AH9" s="198"/>
      <c r="AI9" s="198"/>
      <c r="AJ9" s="198"/>
      <c r="AK9" s="198"/>
    </row>
    <row r="10" spans="1:37" ht="24.75" customHeight="1" thickBot="1">
      <c r="A10" s="162" t="s">
        <v>62</v>
      </c>
      <c r="B10" s="163"/>
      <c r="C10" s="164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1"/>
      <c r="AA10" s="32" t="s">
        <v>21</v>
      </c>
      <c r="AB10" s="5"/>
      <c r="AC10" s="9" t="s">
        <v>21</v>
      </c>
      <c r="AF10" s="198"/>
      <c r="AG10" s="198"/>
      <c r="AH10" s="198"/>
      <c r="AI10" s="198"/>
      <c r="AJ10" s="198"/>
      <c r="AK10" s="198"/>
    </row>
    <row r="11" spans="1:37" ht="24.75" customHeight="1" thickTop="1">
      <c r="A11" s="77" t="s">
        <v>25</v>
      </c>
      <c r="B11" s="78"/>
      <c r="C11" s="79"/>
      <c r="D11" s="153">
        <v>180000</v>
      </c>
      <c r="E11" s="154"/>
      <c r="F11" s="153">
        <v>180000</v>
      </c>
      <c r="G11" s="154"/>
      <c r="H11" s="153">
        <v>180000</v>
      </c>
      <c r="I11" s="154"/>
      <c r="J11" s="153">
        <v>180000</v>
      </c>
      <c r="K11" s="154"/>
      <c r="L11" s="153">
        <v>180000</v>
      </c>
      <c r="M11" s="154"/>
      <c r="N11" s="153">
        <v>180000</v>
      </c>
      <c r="O11" s="154"/>
      <c r="P11" s="153">
        <v>180000</v>
      </c>
      <c r="Q11" s="154"/>
      <c r="R11" s="153">
        <v>180000</v>
      </c>
      <c r="S11" s="154"/>
      <c r="T11" s="153">
        <v>180000</v>
      </c>
      <c r="U11" s="154"/>
      <c r="V11" s="153">
        <v>180000</v>
      </c>
      <c r="W11" s="154"/>
      <c r="X11" s="153">
        <v>180000</v>
      </c>
      <c r="Y11" s="154"/>
      <c r="Z11" s="155">
        <v>180000</v>
      </c>
      <c r="AA11" s="156"/>
      <c r="AB11" s="157"/>
      <c r="AC11" s="158"/>
      <c r="AF11" s="204"/>
      <c r="AG11" s="204"/>
      <c r="AH11" s="204"/>
      <c r="AI11" s="204"/>
      <c r="AJ11" s="204"/>
      <c r="AK11" s="204"/>
    </row>
    <row r="12" spans="1:37" ht="24.75" customHeight="1">
      <c r="A12" s="162" t="s">
        <v>50</v>
      </c>
      <c r="B12" s="163"/>
      <c r="C12" s="164"/>
      <c r="D12" s="94"/>
      <c r="E12" s="95"/>
      <c r="F12" s="94"/>
      <c r="G12" s="95"/>
      <c r="H12" s="94"/>
      <c r="I12" s="95"/>
      <c r="J12" s="94"/>
      <c r="K12" s="95"/>
      <c r="L12" s="94"/>
      <c r="M12" s="95"/>
      <c r="N12" s="94"/>
      <c r="O12" s="95"/>
      <c r="P12" s="94"/>
      <c r="Q12" s="95"/>
      <c r="R12" s="94"/>
      <c r="S12" s="95"/>
      <c r="T12" s="94"/>
      <c r="U12" s="95"/>
      <c r="V12" s="94"/>
      <c r="W12" s="95"/>
      <c r="X12" s="94"/>
      <c r="Y12" s="95"/>
      <c r="Z12" s="96"/>
      <c r="AA12" s="97"/>
      <c r="AB12" s="98"/>
      <c r="AC12" s="99"/>
      <c r="AF12" s="204"/>
      <c r="AG12" s="204"/>
      <c r="AH12" s="204"/>
      <c r="AI12" s="204"/>
      <c r="AJ12" s="204"/>
      <c r="AK12" s="204"/>
    </row>
    <row r="13" spans="1:37" ht="24.75" customHeight="1">
      <c r="A13" s="165" t="s">
        <v>27</v>
      </c>
      <c r="B13" s="166"/>
      <c r="C13" s="163"/>
      <c r="D13" s="94"/>
      <c r="E13" s="95"/>
      <c r="F13" s="94"/>
      <c r="G13" s="95"/>
      <c r="H13" s="94"/>
      <c r="I13" s="95"/>
      <c r="J13" s="94"/>
      <c r="K13" s="95"/>
      <c r="L13" s="94"/>
      <c r="M13" s="95"/>
      <c r="N13" s="94"/>
      <c r="O13" s="95"/>
      <c r="P13" s="94"/>
      <c r="Q13" s="95"/>
      <c r="R13" s="94"/>
      <c r="S13" s="95"/>
      <c r="T13" s="94"/>
      <c r="U13" s="95"/>
      <c r="V13" s="94"/>
      <c r="W13" s="95"/>
      <c r="X13" s="94"/>
      <c r="Y13" s="95"/>
      <c r="Z13" s="96"/>
      <c r="AA13" s="97"/>
      <c r="AB13" s="98"/>
      <c r="AC13" s="99"/>
      <c r="AF13" s="196" t="s">
        <v>79</v>
      </c>
      <c r="AG13" s="196"/>
      <c r="AH13" s="196"/>
      <c r="AI13" s="196" t="s">
        <v>80</v>
      </c>
      <c r="AJ13" s="196"/>
      <c r="AK13" s="196"/>
    </row>
    <row r="14" spans="1:37" ht="24.75" customHeight="1" thickBot="1">
      <c r="A14" s="159" t="s">
        <v>51</v>
      </c>
      <c r="B14" s="160"/>
      <c r="C14" s="161"/>
      <c r="D14" s="142"/>
      <c r="E14" s="143"/>
      <c r="F14" s="142"/>
      <c r="G14" s="143"/>
      <c r="H14" s="142"/>
      <c r="I14" s="143"/>
      <c r="J14" s="142"/>
      <c r="K14" s="143"/>
      <c r="L14" s="142"/>
      <c r="M14" s="143"/>
      <c r="N14" s="142"/>
      <c r="O14" s="143"/>
      <c r="P14" s="142"/>
      <c r="Q14" s="143"/>
      <c r="R14" s="142"/>
      <c r="S14" s="143"/>
      <c r="T14" s="142"/>
      <c r="U14" s="143"/>
      <c r="V14" s="142"/>
      <c r="W14" s="143"/>
      <c r="X14" s="142"/>
      <c r="Y14" s="143"/>
      <c r="Z14" s="144"/>
      <c r="AA14" s="145"/>
      <c r="AB14" s="146"/>
      <c r="AC14" s="147"/>
      <c r="AF14" s="197"/>
      <c r="AG14" s="197"/>
      <c r="AH14" s="197"/>
      <c r="AI14" s="197"/>
      <c r="AJ14" s="197"/>
      <c r="AK14" s="197"/>
    </row>
    <row r="15" spans="1:37" ht="24.75" customHeight="1" thickTop="1">
      <c r="A15" s="148" t="s">
        <v>43</v>
      </c>
      <c r="B15" s="26" t="s">
        <v>59</v>
      </c>
      <c r="C15" s="22" t="s">
        <v>44</v>
      </c>
      <c r="D15" s="153"/>
      <c r="E15" s="154"/>
      <c r="F15" s="153"/>
      <c r="G15" s="154"/>
      <c r="H15" s="153"/>
      <c r="I15" s="154"/>
      <c r="J15" s="153"/>
      <c r="K15" s="154"/>
      <c r="L15" s="153"/>
      <c r="M15" s="154"/>
      <c r="N15" s="153"/>
      <c r="O15" s="154"/>
      <c r="P15" s="153"/>
      <c r="Q15" s="154"/>
      <c r="R15" s="153"/>
      <c r="S15" s="154"/>
      <c r="T15" s="153"/>
      <c r="U15" s="154"/>
      <c r="V15" s="153"/>
      <c r="W15" s="154"/>
      <c r="X15" s="153"/>
      <c r="Y15" s="154"/>
      <c r="Z15" s="155"/>
      <c r="AA15" s="156"/>
      <c r="AB15" s="157"/>
      <c r="AC15" s="158"/>
    </row>
    <row r="16" spans="1:37" ht="24.75" customHeight="1">
      <c r="A16" s="149"/>
      <c r="B16" s="27" t="s">
        <v>60</v>
      </c>
      <c r="C16" s="19" t="s">
        <v>45</v>
      </c>
      <c r="D16" s="94"/>
      <c r="E16" s="95"/>
      <c r="F16" s="94"/>
      <c r="G16" s="95"/>
      <c r="H16" s="94"/>
      <c r="I16" s="95"/>
      <c r="J16" s="94"/>
      <c r="K16" s="95"/>
      <c r="L16" s="94"/>
      <c r="M16" s="95"/>
      <c r="N16" s="94"/>
      <c r="O16" s="95"/>
      <c r="P16" s="94"/>
      <c r="Q16" s="95"/>
      <c r="R16" s="94"/>
      <c r="S16" s="95"/>
      <c r="T16" s="94"/>
      <c r="U16" s="95"/>
      <c r="V16" s="94"/>
      <c r="W16" s="95"/>
      <c r="X16" s="94"/>
      <c r="Y16" s="95"/>
      <c r="Z16" s="96"/>
      <c r="AA16" s="97"/>
      <c r="AB16" s="98"/>
      <c r="AC16" s="99"/>
    </row>
    <row r="17" spans="1:29" ht="24.75" customHeight="1">
      <c r="A17" s="149"/>
      <c r="B17" s="27" t="s">
        <v>61</v>
      </c>
      <c r="C17" s="19" t="s">
        <v>46</v>
      </c>
      <c r="D17" s="94"/>
      <c r="E17" s="95"/>
      <c r="F17" s="94"/>
      <c r="G17" s="95"/>
      <c r="H17" s="94"/>
      <c r="I17" s="95"/>
      <c r="J17" s="94"/>
      <c r="K17" s="95"/>
      <c r="L17" s="94"/>
      <c r="M17" s="95"/>
      <c r="N17" s="94"/>
      <c r="O17" s="95"/>
      <c r="P17" s="94"/>
      <c r="Q17" s="95"/>
      <c r="R17" s="94"/>
      <c r="S17" s="95"/>
      <c r="T17" s="94"/>
      <c r="U17" s="95"/>
      <c r="V17" s="94"/>
      <c r="W17" s="95"/>
      <c r="X17" s="94"/>
      <c r="Y17" s="95"/>
      <c r="Z17" s="96"/>
      <c r="AA17" s="97"/>
      <c r="AB17" s="98"/>
      <c r="AC17" s="99"/>
    </row>
    <row r="18" spans="1:29" ht="24.75" customHeight="1">
      <c r="A18" s="149"/>
      <c r="B18" s="100" t="s">
        <v>28</v>
      </c>
      <c r="C18" s="101"/>
      <c r="D18" s="94">
        <v>5000</v>
      </c>
      <c r="E18" s="95"/>
      <c r="F18" s="94">
        <v>5000</v>
      </c>
      <c r="G18" s="95"/>
      <c r="H18" s="94">
        <v>5000</v>
      </c>
      <c r="I18" s="95"/>
      <c r="J18" s="94">
        <v>5000</v>
      </c>
      <c r="K18" s="95"/>
      <c r="L18" s="94">
        <v>5000</v>
      </c>
      <c r="M18" s="95"/>
      <c r="N18" s="94">
        <v>5000</v>
      </c>
      <c r="O18" s="95"/>
      <c r="P18" s="94">
        <v>5000</v>
      </c>
      <c r="Q18" s="95"/>
      <c r="R18" s="94">
        <v>5000</v>
      </c>
      <c r="S18" s="95"/>
      <c r="T18" s="94">
        <v>5000</v>
      </c>
      <c r="U18" s="95"/>
      <c r="V18" s="94">
        <v>5000</v>
      </c>
      <c r="W18" s="95"/>
      <c r="X18" s="94">
        <v>5000</v>
      </c>
      <c r="Y18" s="95"/>
      <c r="Z18" s="96">
        <v>5000</v>
      </c>
      <c r="AA18" s="97"/>
      <c r="AB18" s="98"/>
      <c r="AC18" s="99"/>
    </row>
    <row r="19" spans="1:29" ht="24.75" customHeight="1">
      <c r="A19" s="149"/>
      <c r="B19" s="100" t="s">
        <v>29</v>
      </c>
      <c r="C19" s="101"/>
      <c r="D19" s="94"/>
      <c r="E19" s="95"/>
      <c r="F19" s="94"/>
      <c r="G19" s="95"/>
      <c r="H19" s="94"/>
      <c r="I19" s="95"/>
      <c r="J19" s="94"/>
      <c r="K19" s="95"/>
      <c r="L19" s="94"/>
      <c r="M19" s="95"/>
      <c r="N19" s="94"/>
      <c r="O19" s="95"/>
      <c r="P19" s="94"/>
      <c r="Q19" s="95"/>
      <c r="R19" s="94"/>
      <c r="S19" s="95"/>
      <c r="T19" s="94"/>
      <c r="U19" s="95"/>
      <c r="V19" s="94"/>
      <c r="W19" s="95"/>
      <c r="X19" s="94"/>
      <c r="Y19" s="95"/>
      <c r="Z19" s="96"/>
      <c r="AA19" s="97"/>
      <c r="AB19" s="98"/>
      <c r="AC19" s="99"/>
    </row>
    <row r="20" spans="1:29" ht="24.75" customHeight="1" thickBot="1">
      <c r="A20" s="150"/>
      <c r="B20" s="138" t="s">
        <v>30</v>
      </c>
      <c r="C20" s="139"/>
      <c r="D20" s="142"/>
      <c r="E20" s="143"/>
      <c r="F20" s="142"/>
      <c r="G20" s="143"/>
      <c r="H20" s="142"/>
      <c r="I20" s="143"/>
      <c r="J20" s="142"/>
      <c r="K20" s="143"/>
      <c r="L20" s="142"/>
      <c r="M20" s="143"/>
      <c r="N20" s="142"/>
      <c r="O20" s="143"/>
      <c r="P20" s="142"/>
      <c r="Q20" s="143"/>
      <c r="R20" s="142"/>
      <c r="S20" s="143"/>
      <c r="T20" s="142"/>
      <c r="U20" s="143"/>
      <c r="V20" s="142"/>
      <c r="W20" s="143"/>
      <c r="X20" s="142"/>
      <c r="Y20" s="143"/>
      <c r="Z20" s="144"/>
      <c r="AA20" s="145"/>
      <c r="AB20" s="146"/>
      <c r="AC20" s="147"/>
    </row>
    <row r="21" spans="1:29" ht="24.75" customHeight="1" thickTop="1">
      <c r="A21" s="77" t="s">
        <v>31</v>
      </c>
      <c r="B21" s="78"/>
      <c r="C21" s="79"/>
      <c r="D21" s="82">
        <f>SUM(D11:D20)</f>
        <v>185000</v>
      </c>
      <c r="E21" s="83"/>
      <c r="F21" s="82">
        <f t="shared" ref="F21" si="0">SUM(F11:F20)</f>
        <v>185000</v>
      </c>
      <c r="G21" s="83"/>
      <c r="H21" s="82">
        <f t="shared" ref="H21" si="1">SUM(H11:H20)</f>
        <v>185000</v>
      </c>
      <c r="I21" s="83"/>
      <c r="J21" s="82">
        <f t="shared" ref="J21" si="2">SUM(J11:J20)</f>
        <v>185000</v>
      </c>
      <c r="K21" s="83"/>
      <c r="L21" s="82">
        <f t="shared" ref="L21" si="3">SUM(L11:L20)</f>
        <v>185000</v>
      </c>
      <c r="M21" s="83"/>
      <c r="N21" s="82">
        <f t="shared" ref="N21" si="4">SUM(N11:N20)</f>
        <v>185000</v>
      </c>
      <c r="O21" s="83"/>
      <c r="P21" s="82">
        <f t="shared" ref="P21" si="5">SUM(P11:P20)</f>
        <v>185000</v>
      </c>
      <c r="Q21" s="83"/>
      <c r="R21" s="82">
        <f t="shared" ref="R21" si="6">SUM(R11:R20)</f>
        <v>185000</v>
      </c>
      <c r="S21" s="83"/>
      <c r="T21" s="82">
        <f t="shared" ref="T21" si="7">SUM(T11:T20)</f>
        <v>185000</v>
      </c>
      <c r="U21" s="83"/>
      <c r="V21" s="82">
        <f t="shared" ref="V21" si="8">SUM(V11:V20)</f>
        <v>185000</v>
      </c>
      <c r="W21" s="83"/>
      <c r="X21" s="82">
        <f t="shared" ref="X21" si="9">SUM(X11:X20)</f>
        <v>185000</v>
      </c>
      <c r="Y21" s="83"/>
      <c r="Z21" s="84">
        <f>SUM(Z11:Z20)</f>
        <v>185000</v>
      </c>
      <c r="AA21" s="85"/>
      <c r="AB21" s="86"/>
      <c r="AC21" s="87"/>
    </row>
    <row r="22" spans="1:29" ht="24.75" customHeight="1" thickBot="1">
      <c r="A22" s="133" t="s">
        <v>40</v>
      </c>
      <c r="B22" s="134"/>
      <c r="C22" s="135"/>
      <c r="D22" s="116"/>
      <c r="E22" s="117"/>
      <c r="F22" s="116"/>
      <c r="G22" s="117"/>
      <c r="H22" s="116"/>
      <c r="I22" s="117"/>
      <c r="J22" s="116"/>
      <c r="K22" s="117"/>
      <c r="L22" s="116"/>
      <c r="M22" s="117"/>
      <c r="N22" s="116"/>
      <c r="O22" s="117"/>
      <c r="P22" s="116"/>
      <c r="Q22" s="117"/>
      <c r="R22" s="116"/>
      <c r="S22" s="117"/>
      <c r="T22" s="116"/>
      <c r="U22" s="117"/>
      <c r="V22" s="116"/>
      <c r="W22" s="117"/>
      <c r="X22" s="116"/>
      <c r="Y22" s="117"/>
      <c r="Z22" s="118"/>
      <c r="AA22" s="119"/>
      <c r="AB22" s="120"/>
      <c r="AC22" s="121"/>
    </row>
    <row r="23" spans="1:29" ht="24.75" customHeight="1" thickBot="1">
      <c r="A23" s="122" t="s">
        <v>19</v>
      </c>
      <c r="B23" s="123"/>
      <c r="C23" s="124"/>
      <c r="D23" s="127">
        <f>SUM(D21:D22)</f>
        <v>185000</v>
      </c>
      <c r="E23" s="128"/>
      <c r="F23" s="127">
        <f>SUM(F21:F22)</f>
        <v>185000</v>
      </c>
      <c r="G23" s="128"/>
      <c r="H23" s="127">
        <f>SUM(H21:H22)</f>
        <v>185000</v>
      </c>
      <c r="I23" s="128"/>
      <c r="J23" s="127">
        <f>SUM(J21:J22)</f>
        <v>185000</v>
      </c>
      <c r="K23" s="128"/>
      <c r="L23" s="127">
        <f>SUM(L21:L22)</f>
        <v>185000</v>
      </c>
      <c r="M23" s="128"/>
      <c r="N23" s="127">
        <f>SUM(N21:N22)</f>
        <v>185000</v>
      </c>
      <c r="O23" s="128"/>
      <c r="P23" s="127">
        <f>SUM(P21:P22)</f>
        <v>185000</v>
      </c>
      <c r="Q23" s="128"/>
      <c r="R23" s="127">
        <f>SUM(R21:R22)</f>
        <v>185000</v>
      </c>
      <c r="S23" s="128"/>
      <c r="T23" s="127">
        <f>SUM(T21:T22)</f>
        <v>185000</v>
      </c>
      <c r="U23" s="128"/>
      <c r="V23" s="127">
        <f>SUM(V21:V22)</f>
        <v>185000</v>
      </c>
      <c r="W23" s="128"/>
      <c r="X23" s="127">
        <f>SUM(X21:X22)</f>
        <v>185000</v>
      </c>
      <c r="Y23" s="128"/>
      <c r="Z23" s="129">
        <f>SUM(Z21:Z22)</f>
        <v>185000</v>
      </c>
      <c r="AA23" s="130"/>
      <c r="AB23" s="131"/>
      <c r="AC23" s="132"/>
    </row>
    <row r="24" spans="1:29" ht="24.75" customHeight="1">
      <c r="A24" s="88" t="s">
        <v>33</v>
      </c>
      <c r="B24" s="108" t="s">
        <v>34</v>
      </c>
      <c r="C24" s="109"/>
      <c r="D24" s="92">
        <f>D23*0.003</f>
        <v>555</v>
      </c>
      <c r="E24" s="93"/>
      <c r="F24" s="92">
        <f>F23*0.003</f>
        <v>555</v>
      </c>
      <c r="G24" s="93"/>
      <c r="H24" s="92">
        <f>H23*0.003</f>
        <v>555</v>
      </c>
      <c r="I24" s="93"/>
      <c r="J24" s="92">
        <f t="shared" ref="J24" si="10">J23*0.003</f>
        <v>555</v>
      </c>
      <c r="K24" s="93"/>
      <c r="L24" s="92">
        <f t="shared" ref="L24" si="11">L23*0.003</f>
        <v>555</v>
      </c>
      <c r="M24" s="93"/>
      <c r="N24" s="92">
        <f t="shared" ref="N24" si="12">N23*0.003</f>
        <v>555</v>
      </c>
      <c r="O24" s="93"/>
      <c r="P24" s="92">
        <f t="shared" ref="P24" si="13">P23*0.003</f>
        <v>555</v>
      </c>
      <c r="Q24" s="93"/>
      <c r="R24" s="92">
        <f t="shared" ref="R24" si="14">R23*0.003</f>
        <v>555</v>
      </c>
      <c r="S24" s="93"/>
      <c r="T24" s="92">
        <f t="shared" ref="T24" si="15">T23*0.003</f>
        <v>555</v>
      </c>
      <c r="U24" s="93"/>
      <c r="V24" s="92">
        <f t="shared" ref="V24" si="16">V23*0.003</f>
        <v>555</v>
      </c>
      <c r="W24" s="93"/>
      <c r="X24" s="92">
        <f t="shared" ref="X24" si="17">X23*0.003</f>
        <v>555</v>
      </c>
      <c r="Y24" s="93"/>
      <c r="Z24" s="102">
        <f t="shared" ref="Z24" si="18">Z23*0.003</f>
        <v>555</v>
      </c>
      <c r="AA24" s="103"/>
      <c r="AB24" s="104"/>
      <c r="AC24" s="105"/>
    </row>
    <row r="25" spans="1:29" ht="24.75" customHeight="1">
      <c r="A25" s="89"/>
      <c r="B25" s="100" t="s">
        <v>35</v>
      </c>
      <c r="C25" s="101"/>
      <c r="D25" s="94">
        <v>6750</v>
      </c>
      <c r="E25" s="95"/>
      <c r="F25" s="94">
        <v>6750</v>
      </c>
      <c r="G25" s="95"/>
      <c r="H25" s="94">
        <v>6750</v>
      </c>
      <c r="I25" s="95"/>
      <c r="J25" s="94">
        <v>6750</v>
      </c>
      <c r="K25" s="95"/>
      <c r="L25" s="94">
        <v>6750</v>
      </c>
      <c r="M25" s="95"/>
      <c r="N25" s="94">
        <v>6750</v>
      </c>
      <c r="O25" s="95"/>
      <c r="P25" s="94">
        <v>6750</v>
      </c>
      <c r="Q25" s="95"/>
      <c r="R25" s="94">
        <v>6750</v>
      </c>
      <c r="S25" s="95"/>
      <c r="T25" s="94">
        <v>6750</v>
      </c>
      <c r="U25" s="95"/>
      <c r="V25" s="94">
        <v>6750</v>
      </c>
      <c r="W25" s="95"/>
      <c r="X25" s="94">
        <v>6750</v>
      </c>
      <c r="Y25" s="95"/>
      <c r="Z25" s="96">
        <v>6750</v>
      </c>
      <c r="AA25" s="97"/>
      <c r="AB25" s="98"/>
      <c r="AC25" s="99"/>
    </row>
    <row r="26" spans="1:29" ht="24.75" customHeight="1">
      <c r="A26" s="89"/>
      <c r="B26" s="100" t="s">
        <v>48</v>
      </c>
      <c r="C26" s="101"/>
      <c r="D26" s="94">
        <v>5300</v>
      </c>
      <c r="E26" s="95"/>
      <c r="F26" s="94">
        <v>5300</v>
      </c>
      <c r="G26" s="95"/>
      <c r="H26" s="94">
        <v>14200</v>
      </c>
      <c r="I26" s="95"/>
      <c r="J26" s="94">
        <v>13900</v>
      </c>
      <c r="K26" s="95"/>
      <c r="L26" s="94">
        <v>13900</v>
      </c>
      <c r="M26" s="95"/>
      <c r="N26" s="94">
        <v>13900</v>
      </c>
      <c r="O26" s="95"/>
      <c r="P26" s="94">
        <v>13900</v>
      </c>
      <c r="Q26" s="95"/>
      <c r="R26" s="94">
        <v>13900</v>
      </c>
      <c r="S26" s="95"/>
      <c r="T26" s="94">
        <v>13900</v>
      </c>
      <c r="U26" s="95"/>
      <c r="V26" s="94">
        <v>13900</v>
      </c>
      <c r="W26" s="95"/>
      <c r="X26" s="94">
        <v>13900</v>
      </c>
      <c r="Y26" s="95"/>
      <c r="Z26" s="96">
        <v>13900</v>
      </c>
      <c r="AA26" s="97"/>
      <c r="AB26" s="98"/>
      <c r="AC26" s="99"/>
    </row>
    <row r="27" spans="1:29" ht="24.75" customHeight="1">
      <c r="A27" s="90"/>
      <c r="B27" s="100" t="s">
        <v>49</v>
      </c>
      <c r="C27" s="101"/>
      <c r="D27" s="82">
        <v>21225</v>
      </c>
      <c r="E27" s="83"/>
      <c r="F27" s="82">
        <v>21225</v>
      </c>
      <c r="G27" s="83"/>
      <c r="H27" s="82">
        <v>21225</v>
      </c>
      <c r="I27" s="83"/>
      <c r="J27" s="82">
        <v>21225</v>
      </c>
      <c r="K27" s="83"/>
      <c r="L27" s="82">
        <v>27037</v>
      </c>
      <c r="M27" s="83"/>
      <c r="N27" s="82">
        <v>27037</v>
      </c>
      <c r="O27" s="83"/>
      <c r="P27" s="82">
        <v>27037</v>
      </c>
      <c r="Q27" s="83"/>
      <c r="R27" s="82">
        <v>27037</v>
      </c>
      <c r="S27" s="83"/>
      <c r="T27" s="82">
        <v>27037</v>
      </c>
      <c r="U27" s="83"/>
      <c r="V27" s="82">
        <v>27037</v>
      </c>
      <c r="W27" s="83"/>
      <c r="X27" s="82">
        <v>27037</v>
      </c>
      <c r="Y27" s="83"/>
      <c r="Z27" s="84">
        <v>27037</v>
      </c>
      <c r="AA27" s="85"/>
      <c r="AB27" s="86"/>
      <c r="AC27" s="87"/>
    </row>
    <row r="28" spans="1:29" ht="24.75" customHeight="1" thickBot="1">
      <c r="A28" s="91"/>
      <c r="B28" s="112" t="s">
        <v>52</v>
      </c>
      <c r="C28" s="113"/>
      <c r="D28" s="71"/>
      <c r="E28" s="72"/>
      <c r="F28" s="71"/>
      <c r="G28" s="72"/>
      <c r="H28" s="71"/>
      <c r="I28" s="72"/>
      <c r="J28" s="71"/>
      <c r="K28" s="72"/>
      <c r="L28" s="71"/>
      <c r="M28" s="72"/>
      <c r="N28" s="71"/>
      <c r="O28" s="72"/>
      <c r="P28" s="71"/>
      <c r="Q28" s="72"/>
      <c r="R28" s="71"/>
      <c r="S28" s="72"/>
      <c r="T28" s="71"/>
      <c r="U28" s="72"/>
      <c r="V28" s="71"/>
      <c r="W28" s="72"/>
      <c r="X28" s="71"/>
      <c r="Y28" s="72"/>
      <c r="Z28" s="73"/>
      <c r="AA28" s="74"/>
      <c r="AB28" s="75"/>
      <c r="AC28" s="76"/>
    </row>
    <row r="29" spans="1:29" ht="24.75" customHeight="1" thickBot="1">
      <c r="A29" s="77" t="s">
        <v>37</v>
      </c>
      <c r="B29" s="78"/>
      <c r="C29" s="79"/>
      <c r="D29" s="82">
        <f>SUM(D24:D28)</f>
        <v>33830</v>
      </c>
      <c r="E29" s="83"/>
      <c r="F29" s="82">
        <f t="shared" ref="F29" si="19">SUM(F24:F28)</f>
        <v>33830</v>
      </c>
      <c r="G29" s="83"/>
      <c r="H29" s="82">
        <f>SUM(H24:H28)</f>
        <v>42730</v>
      </c>
      <c r="I29" s="83"/>
      <c r="J29" s="82">
        <f>SUM(J24:J28)</f>
        <v>42430</v>
      </c>
      <c r="K29" s="83"/>
      <c r="L29" s="82">
        <f>SUM(L24:L28)</f>
        <v>48242</v>
      </c>
      <c r="M29" s="83"/>
      <c r="N29" s="82">
        <f>SUM(N24:N28)</f>
        <v>48242</v>
      </c>
      <c r="O29" s="83"/>
      <c r="P29" s="82">
        <f>SUM(P24:P28)</f>
        <v>48242</v>
      </c>
      <c r="Q29" s="83"/>
      <c r="R29" s="82">
        <f>SUM(R24:R28)</f>
        <v>48242</v>
      </c>
      <c r="S29" s="83"/>
      <c r="T29" s="82">
        <f t="shared" ref="T29" si="20">SUM(T24:T28)</f>
        <v>48242</v>
      </c>
      <c r="U29" s="83"/>
      <c r="V29" s="82">
        <f t="shared" ref="V29" si="21">SUM(V24:V28)</f>
        <v>48242</v>
      </c>
      <c r="W29" s="83"/>
      <c r="X29" s="82">
        <f t="shared" ref="X29" si="22">SUM(X24:X28)</f>
        <v>48242</v>
      </c>
      <c r="Y29" s="83"/>
      <c r="Z29" s="84">
        <f>SUM(Z24:Z28)</f>
        <v>48242</v>
      </c>
      <c r="AA29" s="85"/>
      <c r="AB29" s="86"/>
      <c r="AC29" s="87"/>
    </row>
    <row r="30" spans="1:29" ht="24.75" customHeight="1" thickTop="1" thickBot="1">
      <c r="A30" s="66" t="s">
        <v>38</v>
      </c>
      <c r="B30" s="67"/>
      <c r="C30" s="68"/>
      <c r="D30" s="60">
        <f>D23-D29</f>
        <v>151170</v>
      </c>
      <c r="E30" s="61"/>
      <c r="F30" s="60">
        <f>F23-F29</f>
        <v>151170</v>
      </c>
      <c r="G30" s="61"/>
      <c r="H30" s="60">
        <f>H23-H29</f>
        <v>142270</v>
      </c>
      <c r="I30" s="61"/>
      <c r="J30" s="60">
        <f>J23-J29</f>
        <v>142570</v>
      </c>
      <c r="K30" s="61"/>
      <c r="L30" s="60">
        <f>L23-L29</f>
        <v>136758</v>
      </c>
      <c r="M30" s="61"/>
      <c r="N30" s="60">
        <f>N23-N29</f>
        <v>136758</v>
      </c>
      <c r="O30" s="61"/>
      <c r="P30" s="60">
        <f>P23-P29</f>
        <v>136758</v>
      </c>
      <c r="Q30" s="61"/>
      <c r="R30" s="60">
        <f>R23-R29</f>
        <v>136758</v>
      </c>
      <c r="S30" s="61"/>
      <c r="T30" s="60">
        <f>T23-T29</f>
        <v>136758</v>
      </c>
      <c r="U30" s="61"/>
      <c r="V30" s="60">
        <f>V23-V29</f>
        <v>136758</v>
      </c>
      <c r="W30" s="61"/>
      <c r="X30" s="60">
        <f>X23-X29</f>
        <v>136758</v>
      </c>
      <c r="Y30" s="61"/>
      <c r="Z30" s="62">
        <f>Z23-Z29</f>
        <v>136758</v>
      </c>
      <c r="AA30" s="63"/>
      <c r="AB30" s="64"/>
      <c r="AC30" s="65"/>
    </row>
    <row r="31" spans="1:29">
      <c r="A31" s="205" t="s">
        <v>97</v>
      </c>
      <c r="B31" s="205"/>
      <c r="C31" s="216"/>
      <c r="D31" s="216"/>
      <c r="E31" s="216"/>
      <c r="F31" s="216"/>
      <c r="G31" s="216"/>
      <c r="H31" s="216"/>
      <c r="I31" s="216"/>
      <c r="J31" s="216"/>
      <c r="K31" s="216"/>
      <c r="L31" s="216"/>
      <c r="M31" s="216"/>
      <c r="N31" s="216"/>
      <c r="O31" s="216"/>
      <c r="P31" s="216"/>
      <c r="Q31" s="216"/>
      <c r="R31" s="216"/>
      <c r="S31" s="216"/>
      <c r="T31" s="216"/>
      <c r="U31" s="216"/>
      <c r="V31" s="216"/>
      <c r="W31" s="216"/>
      <c r="X31" s="216"/>
      <c r="Y31" s="216"/>
      <c r="Z31" s="216"/>
      <c r="AA31" s="216"/>
      <c r="AB31" s="216"/>
      <c r="AC31" s="216"/>
    </row>
    <row r="32" spans="1:29" ht="15.75" thickBot="1">
      <c r="A32" s="217"/>
      <c r="B32" s="217"/>
      <c r="C32" s="217"/>
      <c r="D32" s="217"/>
      <c r="E32" s="217"/>
      <c r="F32" s="217"/>
      <c r="G32" s="217"/>
      <c r="H32" s="217"/>
      <c r="I32" s="217"/>
      <c r="J32" s="217"/>
      <c r="K32" s="217"/>
      <c r="L32" s="217"/>
      <c r="M32" s="217"/>
      <c r="N32" s="217"/>
      <c r="O32" s="217"/>
      <c r="P32" s="217"/>
      <c r="Q32" s="217"/>
      <c r="R32" s="217"/>
      <c r="S32" s="217"/>
      <c r="T32" s="217"/>
      <c r="U32" s="217"/>
      <c r="V32" s="217"/>
      <c r="W32" s="217"/>
      <c r="X32" s="217"/>
      <c r="Y32" s="217"/>
      <c r="Z32" s="217"/>
      <c r="AA32" s="217"/>
      <c r="AB32" s="217"/>
      <c r="AC32" s="217"/>
    </row>
    <row r="33" spans="1:37" ht="15.75" thickTop="1">
      <c r="A33" s="180" t="s">
        <v>0</v>
      </c>
      <c r="B33" s="181"/>
      <c r="C33" s="181"/>
      <c r="D33" s="182"/>
      <c r="E33" s="183" t="s">
        <v>1</v>
      </c>
      <c r="F33" s="181"/>
      <c r="G33" s="181"/>
      <c r="H33" s="181"/>
      <c r="I33" s="181"/>
      <c r="J33" s="181"/>
      <c r="K33" s="182"/>
      <c r="L33" s="183" t="s">
        <v>2</v>
      </c>
      <c r="M33" s="181"/>
      <c r="N33" s="181"/>
      <c r="O33" s="181"/>
      <c r="P33" s="181"/>
      <c r="Q33" s="181"/>
      <c r="R33" s="182"/>
      <c r="S33" s="183" t="s">
        <v>3</v>
      </c>
      <c r="T33" s="181"/>
      <c r="U33" s="181"/>
      <c r="V33" s="181"/>
      <c r="W33" s="181"/>
      <c r="X33" s="181"/>
      <c r="Y33" s="182"/>
      <c r="Z33" s="181" t="s">
        <v>4</v>
      </c>
      <c r="AA33" s="181"/>
      <c r="AB33" s="181"/>
      <c r="AC33" s="184"/>
    </row>
    <row r="34" spans="1:37" ht="35.25" customHeight="1" thickBot="1">
      <c r="A34" s="185"/>
      <c r="B34" s="186"/>
      <c r="C34" s="187"/>
      <c r="D34" s="139"/>
      <c r="E34" s="188" t="s">
        <v>47</v>
      </c>
      <c r="F34" s="189"/>
      <c r="G34" s="189"/>
      <c r="H34" s="189"/>
      <c r="I34" s="189"/>
      <c r="J34" s="189"/>
      <c r="K34" s="190"/>
      <c r="L34" s="199"/>
      <c r="M34" s="187"/>
      <c r="N34" s="187"/>
      <c r="O34" s="187"/>
      <c r="P34" s="187"/>
      <c r="Q34" s="187"/>
      <c r="R34" s="139"/>
      <c r="S34" s="191" t="s">
        <v>58</v>
      </c>
      <c r="T34" s="192"/>
      <c r="U34" s="192"/>
      <c r="V34" s="192"/>
      <c r="W34" s="192"/>
      <c r="X34" s="192"/>
      <c r="Y34" s="193"/>
      <c r="Z34" s="194" t="s">
        <v>5</v>
      </c>
      <c r="AA34" s="194"/>
      <c r="AB34" s="194"/>
      <c r="AC34" s="195"/>
    </row>
    <row r="35" spans="1:37" ht="10.5" customHeight="1" thickTop="1" thickBo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37" ht="24.75" customHeight="1">
      <c r="A36" s="170" t="s">
        <v>6</v>
      </c>
      <c r="B36" s="171"/>
      <c r="C36" s="172"/>
      <c r="D36" s="167" t="s">
        <v>11</v>
      </c>
      <c r="E36" s="168"/>
      <c r="F36" s="167" t="s">
        <v>12</v>
      </c>
      <c r="G36" s="168"/>
      <c r="H36" s="167" t="s">
        <v>13</v>
      </c>
      <c r="I36" s="168"/>
      <c r="J36" s="167" t="s">
        <v>14</v>
      </c>
      <c r="K36" s="168"/>
      <c r="L36" s="167" t="s">
        <v>15</v>
      </c>
      <c r="M36" s="168"/>
      <c r="N36" s="167" t="s">
        <v>16</v>
      </c>
      <c r="O36" s="168"/>
      <c r="P36" s="167" t="s">
        <v>17</v>
      </c>
      <c r="Q36" s="168"/>
      <c r="R36" s="167" t="s">
        <v>18</v>
      </c>
      <c r="S36" s="168"/>
      <c r="T36" s="167" t="s">
        <v>7</v>
      </c>
      <c r="U36" s="168"/>
      <c r="V36" s="167" t="s">
        <v>8</v>
      </c>
      <c r="W36" s="168"/>
      <c r="X36" s="167" t="s">
        <v>9</v>
      </c>
      <c r="Y36" s="168"/>
      <c r="Z36" s="167" t="s">
        <v>10</v>
      </c>
      <c r="AA36" s="168"/>
      <c r="AB36" s="167" t="s">
        <v>19</v>
      </c>
      <c r="AC36" s="169"/>
    </row>
    <row r="37" spans="1:37" ht="24.75" customHeight="1">
      <c r="A37" s="162" t="s">
        <v>41</v>
      </c>
      <c r="B37" s="163"/>
      <c r="C37" s="164"/>
      <c r="D37" s="3">
        <v>5</v>
      </c>
      <c r="E37" s="4" t="s">
        <v>20</v>
      </c>
      <c r="F37" s="3">
        <v>16</v>
      </c>
      <c r="G37" s="4" t="s">
        <v>20</v>
      </c>
      <c r="H37" s="3">
        <v>18</v>
      </c>
      <c r="I37" s="4" t="s">
        <v>20</v>
      </c>
      <c r="J37" s="3">
        <v>13</v>
      </c>
      <c r="K37" s="4" t="s">
        <v>20</v>
      </c>
      <c r="L37" s="3">
        <v>11</v>
      </c>
      <c r="M37" s="4" t="s">
        <v>20</v>
      </c>
      <c r="N37" s="3">
        <v>15</v>
      </c>
      <c r="O37" s="4" t="s">
        <v>20</v>
      </c>
      <c r="P37" s="3">
        <v>12</v>
      </c>
      <c r="Q37" s="4" t="s">
        <v>20</v>
      </c>
      <c r="R37" s="3">
        <v>14</v>
      </c>
      <c r="S37" s="4" t="s">
        <v>20</v>
      </c>
      <c r="T37" s="3">
        <v>7</v>
      </c>
      <c r="U37" s="4" t="s">
        <v>20</v>
      </c>
      <c r="V37" s="3">
        <v>13</v>
      </c>
      <c r="W37" s="4" t="s">
        <v>20</v>
      </c>
      <c r="X37" s="3">
        <v>15</v>
      </c>
      <c r="Y37" s="4" t="s">
        <v>20</v>
      </c>
      <c r="Z37" s="3">
        <v>20</v>
      </c>
      <c r="AA37" s="4" t="s">
        <v>20</v>
      </c>
      <c r="AB37" s="5">
        <f>Z37+X37+V37+T37+R37+P37+N37+L37+J37+H37+F37+D37</f>
        <v>159</v>
      </c>
      <c r="AC37" s="9" t="s">
        <v>20</v>
      </c>
    </row>
    <row r="38" spans="1:37" ht="24.75" customHeight="1">
      <c r="A38" s="162" t="s">
        <v>42</v>
      </c>
      <c r="B38" s="163"/>
      <c r="C38" s="164"/>
      <c r="D38" s="3"/>
      <c r="E38" s="4" t="s">
        <v>20</v>
      </c>
      <c r="F38" s="3">
        <v>2</v>
      </c>
      <c r="G38" s="4" t="s">
        <v>20</v>
      </c>
      <c r="H38" s="3">
        <v>1</v>
      </c>
      <c r="I38" s="4" t="s">
        <v>20</v>
      </c>
      <c r="J38" s="3"/>
      <c r="K38" s="4" t="s">
        <v>20</v>
      </c>
      <c r="L38" s="3"/>
      <c r="M38" s="4" t="s">
        <v>20</v>
      </c>
      <c r="N38" s="3">
        <v>1</v>
      </c>
      <c r="O38" s="4" t="s">
        <v>20</v>
      </c>
      <c r="P38" s="3">
        <v>1</v>
      </c>
      <c r="Q38" s="4" t="s">
        <v>20</v>
      </c>
      <c r="R38" s="3"/>
      <c r="S38" s="4" t="s">
        <v>20</v>
      </c>
      <c r="T38" s="3"/>
      <c r="U38" s="4" t="s">
        <v>20</v>
      </c>
      <c r="V38" s="3"/>
      <c r="W38" s="4" t="s">
        <v>20</v>
      </c>
      <c r="X38" s="3"/>
      <c r="Y38" s="4" t="s">
        <v>20</v>
      </c>
      <c r="Z38" s="3"/>
      <c r="AA38" s="4" t="s">
        <v>20</v>
      </c>
      <c r="AB38" s="5"/>
      <c r="AC38" s="9" t="s">
        <v>21</v>
      </c>
    </row>
    <row r="39" spans="1:37" ht="24.75" customHeight="1">
      <c r="A39" s="162" t="s">
        <v>50</v>
      </c>
      <c r="B39" s="163"/>
      <c r="C39" s="164"/>
      <c r="D39" s="3"/>
      <c r="E39" s="4" t="s">
        <v>21</v>
      </c>
      <c r="F39" s="3"/>
      <c r="G39" s="4" t="s">
        <v>21</v>
      </c>
      <c r="H39" s="3"/>
      <c r="I39" s="4" t="s">
        <v>21</v>
      </c>
      <c r="J39" s="3"/>
      <c r="K39" s="4" t="s">
        <v>21</v>
      </c>
      <c r="L39" s="3">
        <v>9</v>
      </c>
      <c r="M39" s="4" t="s">
        <v>21</v>
      </c>
      <c r="N39" s="3"/>
      <c r="O39" s="4" t="s">
        <v>21</v>
      </c>
      <c r="P39" s="3"/>
      <c r="Q39" s="4" t="s">
        <v>21</v>
      </c>
      <c r="R39" s="3"/>
      <c r="S39" s="4" t="s">
        <v>21</v>
      </c>
      <c r="T39" s="3"/>
      <c r="U39" s="4" t="s">
        <v>21</v>
      </c>
      <c r="V39" s="3"/>
      <c r="W39" s="4" t="s">
        <v>21</v>
      </c>
      <c r="X39" s="3"/>
      <c r="Y39" s="4" t="s">
        <v>21</v>
      </c>
      <c r="Z39" s="3"/>
      <c r="AA39" s="4" t="s">
        <v>21</v>
      </c>
      <c r="AB39" s="5"/>
      <c r="AC39" s="9" t="s">
        <v>21</v>
      </c>
      <c r="AF39" s="198" t="s">
        <v>77</v>
      </c>
      <c r="AG39" s="198"/>
      <c r="AH39" s="198"/>
      <c r="AI39" s="198"/>
      <c r="AJ39" s="198"/>
      <c r="AK39" s="198"/>
    </row>
    <row r="40" spans="1:37" ht="24.75" customHeight="1" thickBot="1">
      <c r="A40" s="162" t="s">
        <v>62</v>
      </c>
      <c r="B40" s="163"/>
      <c r="C40" s="164"/>
      <c r="D40" s="3"/>
      <c r="E40" s="4" t="s">
        <v>21</v>
      </c>
      <c r="F40" s="3"/>
      <c r="G40" s="4" t="s">
        <v>21</v>
      </c>
      <c r="H40" s="3"/>
      <c r="I40" s="4" t="s">
        <v>21</v>
      </c>
      <c r="J40" s="3"/>
      <c r="K40" s="4" t="s">
        <v>21</v>
      </c>
      <c r="L40" s="3"/>
      <c r="M40" s="4" t="s">
        <v>21</v>
      </c>
      <c r="N40" s="3"/>
      <c r="O40" s="4" t="s">
        <v>21</v>
      </c>
      <c r="P40" s="3"/>
      <c r="Q40" s="4" t="s">
        <v>21</v>
      </c>
      <c r="R40" s="3"/>
      <c r="S40" s="4" t="s">
        <v>21</v>
      </c>
      <c r="T40" s="3"/>
      <c r="U40" s="4" t="s">
        <v>21</v>
      </c>
      <c r="V40" s="3"/>
      <c r="W40" s="4" t="s">
        <v>21</v>
      </c>
      <c r="X40" s="3"/>
      <c r="Y40" s="4" t="s">
        <v>21</v>
      </c>
      <c r="Z40" s="3"/>
      <c r="AA40" s="4" t="s">
        <v>21</v>
      </c>
      <c r="AB40" s="5"/>
      <c r="AC40" s="9" t="s">
        <v>21</v>
      </c>
      <c r="AF40" s="198"/>
      <c r="AG40" s="198"/>
      <c r="AH40" s="198"/>
      <c r="AI40" s="198"/>
      <c r="AJ40" s="198"/>
      <c r="AK40" s="198"/>
    </row>
    <row r="41" spans="1:37" ht="24.75" customHeight="1" thickTop="1">
      <c r="A41" s="77" t="s">
        <v>25</v>
      </c>
      <c r="B41" s="78"/>
      <c r="C41" s="79"/>
      <c r="D41" s="153">
        <v>10000</v>
      </c>
      <c r="E41" s="154"/>
      <c r="F41" s="153">
        <v>10000</v>
      </c>
      <c r="G41" s="154"/>
      <c r="H41" s="153">
        <v>10000</v>
      </c>
      <c r="I41" s="154"/>
      <c r="J41" s="153">
        <v>10000</v>
      </c>
      <c r="K41" s="154"/>
      <c r="L41" s="153">
        <v>10000</v>
      </c>
      <c r="M41" s="154"/>
      <c r="N41" s="153">
        <v>10000</v>
      </c>
      <c r="O41" s="154"/>
      <c r="P41" s="153">
        <v>12000</v>
      </c>
      <c r="Q41" s="154"/>
      <c r="R41" s="153">
        <v>12000</v>
      </c>
      <c r="S41" s="154"/>
      <c r="T41" s="153">
        <v>12000</v>
      </c>
      <c r="U41" s="154"/>
      <c r="V41" s="153">
        <v>12000</v>
      </c>
      <c r="W41" s="154"/>
      <c r="X41" s="153">
        <v>12000</v>
      </c>
      <c r="Y41" s="154"/>
      <c r="Z41" s="153">
        <v>12000</v>
      </c>
      <c r="AA41" s="154"/>
      <c r="AB41" s="157"/>
      <c r="AC41" s="158"/>
      <c r="AF41" s="204"/>
      <c r="AG41" s="204"/>
      <c r="AH41" s="204"/>
      <c r="AI41" s="204"/>
      <c r="AJ41" s="204"/>
      <c r="AK41" s="204"/>
    </row>
    <row r="42" spans="1:37" ht="24.75" customHeight="1">
      <c r="A42" s="162" t="s">
        <v>50</v>
      </c>
      <c r="B42" s="163"/>
      <c r="C42" s="164"/>
      <c r="D42" s="94">
        <v>1250</v>
      </c>
      <c r="E42" s="95"/>
      <c r="F42" s="94">
        <v>1250</v>
      </c>
      <c r="G42" s="95"/>
      <c r="H42" s="94">
        <v>1250</v>
      </c>
      <c r="I42" s="95"/>
      <c r="J42" s="94">
        <v>1250</v>
      </c>
      <c r="K42" s="95"/>
      <c r="L42" s="94">
        <v>1250</v>
      </c>
      <c r="M42" s="95"/>
      <c r="N42" s="94">
        <v>1250</v>
      </c>
      <c r="O42" s="95"/>
      <c r="P42" s="94">
        <v>1875</v>
      </c>
      <c r="Q42" s="95"/>
      <c r="R42" s="94">
        <v>1875</v>
      </c>
      <c r="S42" s="95"/>
      <c r="T42" s="94">
        <v>1875</v>
      </c>
      <c r="U42" s="95"/>
      <c r="V42" s="94">
        <v>1875</v>
      </c>
      <c r="W42" s="95"/>
      <c r="X42" s="94">
        <v>1875</v>
      </c>
      <c r="Y42" s="95"/>
      <c r="Z42" s="94">
        <v>1875</v>
      </c>
      <c r="AA42" s="95"/>
      <c r="AB42" s="98"/>
      <c r="AC42" s="99"/>
      <c r="AF42" s="204"/>
      <c r="AG42" s="204"/>
      <c r="AH42" s="204"/>
      <c r="AI42" s="204"/>
      <c r="AJ42" s="204"/>
      <c r="AK42" s="204"/>
    </row>
    <row r="43" spans="1:37" ht="24.75" customHeight="1">
      <c r="A43" s="165" t="s">
        <v>27</v>
      </c>
      <c r="B43" s="166"/>
      <c r="C43" s="163"/>
      <c r="D43" s="94">
        <v>12500</v>
      </c>
      <c r="E43" s="95"/>
      <c r="F43" s="94">
        <v>12500</v>
      </c>
      <c r="G43" s="95"/>
      <c r="H43" s="94">
        <v>12500</v>
      </c>
      <c r="I43" s="95"/>
      <c r="J43" s="94">
        <v>12500</v>
      </c>
      <c r="K43" s="95"/>
      <c r="L43" s="94">
        <v>12500</v>
      </c>
      <c r="M43" s="95"/>
      <c r="N43" s="94">
        <v>12500</v>
      </c>
      <c r="O43" s="95"/>
      <c r="P43" s="94">
        <v>15500</v>
      </c>
      <c r="Q43" s="95"/>
      <c r="R43" s="94">
        <v>15500</v>
      </c>
      <c r="S43" s="95"/>
      <c r="T43" s="94">
        <v>15500</v>
      </c>
      <c r="U43" s="95"/>
      <c r="V43" s="94">
        <v>15500</v>
      </c>
      <c r="W43" s="95"/>
      <c r="X43" s="94">
        <v>15500</v>
      </c>
      <c r="Y43" s="95"/>
      <c r="Z43" s="94">
        <v>15500</v>
      </c>
      <c r="AA43" s="95"/>
      <c r="AB43" s="98"/>
      <c r="AC43" s="99"/>
      <c r="AF43" s="196" t="s">
        <v>79</v>
      </c>
      <c r="AG43" s="196"/>
      <c r="AH43" s="196"/>
      <c r="AI43" s="196" t="s">
        <v>80</v>
      </c>
      <c r="AJ43" s="196"/>
      <c r="AK43" s="196"/>
    </row>
    <row r="44" spans="1:37" ht="24.75" customHeight="1" thickBot="1">
      <c r="A44" s="159" t="s">
        <v>51</v>
      </c>
      <c r="B44" s="160"/>
      <c r="C44" s="161"/>
      <c r="D44" s="142">
        <v>1562</v>
      </c>
      <c r="E44" s="143"/>
      <c r="F44" s="142">
        <v>1562</v>
      </c>
      <c r="G44" s="143"/>
      <c r="H44" s="142">
        <v>1562</v>
      </c>
      <c r="I44" s="143"/>
      <c r="J44" s="142">
        <v>1562</v>
      </c>
      <c r="K44" s="143"/>
      <c r="L44" s="142">
        <v>1562</v>
      </c>
      <c r="M44" s="143"/>
      <c r="N44" s="142">
        <v>1562</v>
      </c>
      <c r="O44" s="143"/>
      <c r="P44" s="142">
        <v>2421</v>
      </c>
      <c r="Q44" s="143"/>
      <c r="R44" s="142">
        <v>2421</v>
      </c>
      <c r="S44" s="143"/>
      <c r="T44" s="142">
        <v>2421</v>
      </c>
      <c r="U44" s="143"/>
      <c r="V44" s="142">
        <v>2421</v>
      </c>
      <c r="W44" s="143"/>
      <c r="X44" s="142">
        <v>2421</v>
      </c>
      <c r="Y44" s="143"/>
      <c r="Z44" s="142">
        <v>2421</v>
      </c>
      <c r="AA44" s="143"/>
      <c r="AB44" s="146"/>
      <c r="AC44" s="147"/>
      <c r="AF44" s="197"/>
      <c r="AG44" s="197"/>
      <c r="AH44" s="197"/>
      <c r="AI44" s="197"/>
      <c r="AJ44" s="197"/>
      <c r="AK44" s="197"/>
    </row>
    <row r="45" spans="1:37" ht="24.75" customHeight="1" thickTop="1">
      <c r="A45" s="148" t="s">
        <v>43</v>
      </c>
      <c r="B45" s="26" t="s">
        <v>59</v>
      </c>
      <c r="C45" s="22" t="s">
        <v>44</v>
      </c>
      <c r="D45" s="153">
        <v>18000</v>
      </c>
      <c r="E45" s="154"/>
      <c r="F45" s="153">
        <v>34000</v>
      </c>
      <c r="G45" s="154"/>
      <c r="H45" s="153">
        <v>34000</v>
      </c>
      <c r="I45" s="154"/>
      <c r="J45" s="153">
        <v>26000</v>
      </c>
      <c r="K45" s="154"/>
      <c r="L45" s="153">
        <v>20000</v>
      </c>
      <c r="M45" s="154"/>
      <c r="N45" s="153">
        <v>33000</v>
      </c>
      <c r="O45" s="154"/>
      <c r="P45" s="153">
        <v>30000</v>
      </c>
      <c r="Q45" s="154"/>
      <c r="R45" s="153"/>
      <c r="S45" s="154"/>
      <c r="T45" s="153"/>
      <c r="U45" s="154"/>
      <c r="V45" s="153"/>
      <c r="W45" s="154"/>
      <c r="X45" s="153"/>
      <c r="Y45" s="154"/>
      <c r="Z45" s="153"/>
      <c r="AA45" s="154"/>
      <c r="AB45" s="157"/>
      <c r="AC45" s="158"/>
    </row>
    <row r="46" spans="1:37" ht="24.75" customHeight="1">
      <c r="A46" s="149"/>
      <c r="B46" s="27" t="s">
        <v>60</v>
      </c>
      <c r="C46" s="19" t="s">
        <v>45</v>
      </c>
      <c r="D46" s="94"/>
      <c r="E46" s="95"/>
      <c r="F46" s="94"/>
      <c r="G46" s="95"/>
      <c r="H46" s="94"/>
      <c r="I46" s="95"/>
      <c r="J46" s="94">
        <v>8000</v>
      </c>
      <c r="K46" s="95"/>
      <c r="L46" s="94"/>
      <c r="M46" s="95"/>
      <c r="N46" s="94">
        <v>59500</v>
      </c>
      <c r="O46" s="95"/>
      <c r="P46" s="94"/>
      <c r="Q46" s="95"/>
      <c r="R46" s="94"/>
      <c r="S46" s="95"/>
      <c r="T46" s="94"/>
      <c r="U46" s="95"/>
      <c r="V46" s="94"/>
      <c r="W46" s="95"/>
      <c r="X46" s="94"/>
      <c r="Y46" s="95"/>
      <c r="Z46" s="94"/>
      <c r="AA46" s="95"/>
      <c r="AB46" s="98"/>
      <c r="AC46" s="99"/>
    </row>
    <row r="47" spans="1:37" ht="24.75" customHeight="1">
      <c r="A47" s="149"/>
      <c r="B47" s="27" t="s">
        <v>61</v>
      </c>
      <c r="C47" s="19" t="s">
        <v>46</v>
      </c>
      <c r="D47" s="94"/>
      <c r="E47" s="95"/>
      <c r="F47" s="94"/>
      <c r="G47" s="95"/>
      <c r="H47" s="94"/>
      <c r="I47" s="95"/>
      <c r="J47" s="94"/>
      <c r="K47" s="95"/>
      <c r="L47" s="94"/>
      <c r="M47" s="95"/>
      <c r="N47" s="94"/>
      <c r="O47" s="95"/>
      <c r="P47" s="94"/>
      <c r="Q47" s="95"/>
      <c r="R47" s="94"/>
      <c r="S47" s="95"/>
      <c r="T47" s="94"/>
      <c r="U47" s="95"/>
      <c r="V47" s="94"/>
      <c r="W47" s="95"/>
      <c r="X47" s="94"/>
      <c r="Y47" s="95"/>
      <c r="Z47" s="94"/>
      <c r="AA47" s="95"/>
      <c r="AB47" s="98"/>
      <c r="AC47" s="99"/>
    </row>
    <row r="48" spans="1:37" ht="24.75" customHeight="1">
      <c r="A48" s="149"/>
      <c r="B48" s="100" t="s">
        <v>28</v>
      </c>
      <c r="C48" s="101"/>
      <c r="D48" s="94">
        <v>5000</v>
      </c>
      <c r="E48" s="95"/>
      <c r="F48" s="94">
        <v>4480</v>
      </c>
      <c r="G48" s="95"/>
      <c r="H48" s="94">
        <v>6080</v>
      </c>
      <c r="I48" s="95"/>
      <c r="J48" s="94">
        <v>6916</v>
      </c>
      <c r="K48" s="95"/>
      <c r="L48" s="94">
        <v>57800</v>
      </c>
      <c r="M48" s="95"/>
      <c r="N48" s="94">
        <v>30000</v>
      </c>
      <c r="O48" s="95"/>
      <c r="P48" s="94">
        <v>27600</v>
      </c>
      <c r="Q48" s="95"/>
      <c r="R48" s="94">
        <v>6952</v>
      </c>
      <c r="S48" s="95"/>
      <c r="T48" s="94">
        <v>3656</v>
      </c>
      <c r="U48" s="95"/>
      <c r="V48" s="94">
        <v>6512</v>
      </c>
      <c r="W48" s="95"/>
      <c r="X48" s="94">
        <v>17816</v>
      </c>
      <c r="Y48" s="95"/>
      <c r="Z48" s="94">
        <v>17724</v>
      </c>
      <c r="AA48" s="95"/>
      <c r="AB48" s="98"/>
      <c r="AC48" s="99"/>
    </row>
    <row r="49" spans="1:29" ht="24.75" customHeight="1">
      <c r="A49" s="149"/>
      <c r="B49" s="100" t="s">
        <v>29</v>
      </c>
      <c r="C49" s="101"/>
      <c r="D49" s="94"/>
      <c r="E49" s="95"/>
      <c r="F49" s="94">
        <v>10400</v>
      </c>
      <c r="G49" s="95"/>
      <c r="H49" s="94">
        <v>6400</v>
      </c>
      <c r="I49" s="95"/>
      <c r="J49" s="94">
        <v>7750</v>
      </c>
      <c r="K49" s="95"/>
      <c r="L49" s="94">
        <v>4200</v>
      </c>
      <c r="M49" s="95"/>
      <c r="N49" s="94">
        <v>8100</v>
      </c>
      <c r="O49" s="95"/>
      <c r="P49" s="94">
        <v>7650</v>
      </c>
      <c r="Q49" s="95"/>
      <c r="R49" s="94">
        <v>11250</v>
      </c>
      <c r="S49" s="95"/>
      <c r="T49" s="94">
        <v>2700</v>
      </c>
      <c r="U49" s="95"/>
      <c r="V49" s="94">
        <v>7150</v>
      </c>
      <c r="W49" s="95"/>
      <c r="X49" s="94">
        <v>6500</v>
      </c>
      <c r="Y49" s="95"/>
      <c r="Z49" s="94">
        <v>9000</v>
      </c>
      <c r="AA49" s="95"/>
      <c r="AB49" s="98"/>
      <c r="AC49" s="99"/>
    </row>
    <row r="50" spans="1:29" ht="24.75" customHeight="1" thickBot="1">
      <c r="A50" s="150"/>
      <c r="B50" s="138" t="s">
        <v>30</v>
      </c>
      <c r="C50" s="139"/>
      <c r="D50" s="142">
        <v>210000</v>
      </c>
      <c r="E50" s="143"/>
      <c r="F50" s="142"/>
      <c r="G50" s="143"/>
      <c r="H50" s="142"/>
      <c r="I50" s="143"/>
      <c r="J50" s="142">
        <v>24000</v>
      </c>
      <c r="K50" s="143"/>
      <c r="L50" s="142">
        <v>160000</v>
      </c>
      <c r="M50" s="143"/>
      <c r="N50" s="142">
        <v>180000</v>
      </c>
      <c r="O50" s="143"/>
      <c r="P50" s="142">
        <v>33000</v>
      </c>
      <c r="Q50" s="143"/>
      <c r="R50" s="142"/>
      <c r="S50" s="143"/>
      <c r="T50" s="142"/>
      <c r="U50" s="143"/>
      <c r="V50" s="142">
        <v>63000</v>
      </c>
      <c r="W50" s="143"/>
      <c r="X50" s="142">
        <v>27000</v>
      </c>
      <c r="Y50" s="143"/>
      <c r="Z50" s="142"/>
      <c r="AA50" s="143"/>
      <c r="AB50" s="146"/>
      <c r="AC50" s="147"/>
    </row>
    <row r="51" spans="1:29" ht="24.75" customHeight="1" thickTop="1">
      <c r="A51" s="77" t="s">
        <v>31</v>
      </c>
      <c r="B51" s="78"/>
      <c r="C51" s="79"/>
      <c r="D51" s="82">
        <f>D37*D41+D45+D48+D50</f>
        <v>283000</v>
      </c>
      <c r="E51" s="83"/>
      <c r="F51" s="82">
        <f>F37*F41+F38*F43+F45+F48+F49</f>
        <v>233880</v>
      </c>
      <c r="G51" s="83"/>
      <c r="H51" s="82">
        <f>H37*H41+H38*H43+H45+H48+H49</f>
        <v>238980</v>
      </c>
      <c r="I51" s="83"/>
      <c r="J51" s="82">
        <f>J37*J41+J45+J46+J48+J49+J50</f>
        <v>202666</v>
      </c>
      <c r="K51" s="83"/>
      <c r="L51" s="82">
        <f>L37*L41+L45+L46+L48+L49+L50</f>
        <v>352000</v>
      </c>
      <c r="M51" s="83"/>
      <c r="N51" s="82">
        <f>N37*N41+N38*N43+N45+N46+N48+N49+N50</f>
        <v>473100</v>
      </c>
      <c r="O51" s="83"/>
      <c r="P51" s="82">
        <f>P37*P41+P43+P45+P48+P49+P50</f>
        <v>257750</v>
      </c>
      <c r="Q51" s="83"/>
      <c r="R51" s="82">
        <f>R37*R41+R48+R49</f>
        <v>186202</v>
      </c>
      <c r="S51" s="83"/>
      <c r="T51" s="82">
        <f>T37*T41+T48+T49</f>
        <v>90356</v>
      </c>
      <c r="U51" s="83"/>
      <c r="V51" s="82">
        <f>V37*V41+V48+V49+V50</f>
        <v>232662</v>
      </c>
      <c r="W51" s="83"/>
      <c r="X51" s="82">
        <f>X37*X41+X48+X49+X50</f>
        <v>231316</v>
      </c>
      <c r="Y51" s="83"/>
      <c r="Z51" s="82">
        <f>Z37*Z41+Z43+Z45+Z48+Z49+Z50</f>
        <v>282224</v>
      </c>
      <c r="AA51" s="83"/>
      <c r="AB51" s="86"/>
      <c r="AC51" s="87"/>
    </row>
    <row r="52" spans="1:29" ht="24.75" customHeight="1" thickBot="1">
      <c r="A52" s="133" t="s">
        <v>40</v>
      </c>
      <c r="B52" s="134"/>
      <c r="C52" s="135"/>
      <c r="D52" s="116"/>
      <c r="E52" s="117"/>
      <c r="F52" s="116"/>
      <c r="G52" s="117"/>
      <c r="H52" s="116"/>
      <c r="I52" s="117"/>
      <c r="J52" s="116"/>
      <c r="K52" s="117"/>
      <c r="L52" s="116"/>
      <c r="M52" s="117"/>
      <c r="N52" s="116"/>
      <c r="O52" s="117"/>
      <c r="P52" s="116"/>
      <c r="Q52" s="117"/>
      <c r="R52" s="116"/>
      <c r="S52" s="117"/>
      <c r="T52" s="116"/>
      <c r="U52" s="117"/>
      <c r="V52" s="116"/>
      <c r="W52" s="117"/>
      <c r="X52" s="116"/>
      <c r="Y52" s="117"/>
      <c r="Z52" s="116"/>
      <c r="AA52" s="117"/>
      <c r="AB52" s="120"/>
      <c r="AC52" s="121"/>
    </row>
    <row r="53" spans="1:29" ht="24.75" customHeight="1" thickBot="1">
      <c r="A53" s="122" t="s">
        <v>19</v>
      </c>
      <c r="B53" s="123"/>
      <c r="C53" s="124"/>
      <c r="D53" s="127">
        <f>SUM(D51:D52)</f>
        <v>283000</v>
      </c>
      <c r="E53" s="128"/>
      <c r="F53" s="127">
        <f>SUM(F51:F52)</f>
        <v>233880</v>
      </c>
      <c r="G53" s="128"/>
      <c r="H53" s="127">
        <f>SUM(H51:H52)</f>
        <v>238980</v>
      </c>
      <c r="I53" s="128"/>
      <c r="J53" s="127">
        <f>SUM(J51:J52)</f>
        <v>202666</v>
      </c>
      <c r="K53" s="128"/>
      <c r="L53" s="127">
        <f>SUM(L51:L52)</f>
        <v>352000</v>
      </c>
      <c r="M53" s="128"/>
      <c r="N53" s="127">
        <f>SUM(N51:N52)</f>
        <v>473100</v>
      </c>
      <c r="O53" s="128"/>
      <c r="P53" s="127">
        <f>SUM(P51:P52)</f>
        <v>257750</v>
      </c>
      <c r="Q53" s="128"/>
      <c r="R53" s="127">
        <f>SUM(R51:R52)</f>
        <v>186202</v>
      </c>
      <c r="S53" s="128"/>
      <c r="T53" s="127">
        <f>SUM(T51:T52)</f>
        <v>90356</v>
      </c>
      <c r="U53" s="128"/>
      <c r="V53" s="127">
        <f>SUM(V51:V52)</f>
        <v>232662</v>
      </c>
      <c r="W53" s="128"/>
      <c r="X53" s="127">
        <f>SUM(X51:X52)</f>
        <v>231316</v>
      </c>
      <c r="Y53" s="128"/>
      <c r="Z53" s="127">
        <f>SUM(Z51:Z52)</f>
        <v>282224</v>
      </c>
      <c r="AA53" s="128"/>
      <c r="AB53" s="131"/>
      <c r="AC53" s="132"/>
    </row>
    <row r="54" spans="1:29" ht="24.75" customHeight="1">
      <c r="A54" s="88" t="s">
        <v>33</v>
      </c>
      <c r="B54" s="108" t="s">
        <v>34</v>
      </c>
      <c r="C54" s="109"/>
      <c r="D54" s="92">
        <v>956</v>
      </c>
      <c r="E54" s="93"/>
      <c r="F54" s="92">
        <v>642</v>
      </c>
      <c r="G54" s="93"/>
      <c r="H54" s="92">
        <v>751</v>
      </c>
      <c r="I54" s="93"/>
      <c r="J54" s="92">
        <v>608</v>
      </c>
      <c r="K54" s="93"/>
      <c r="L54" s="92">
        <v>1056</v>
      </c>
      <c r="M54" s="93"/>
      <c r="N54" s="92">
        <f>N53*0.003</f>
        <v>1419.3</v>
      </c>
      <c r="O54" s="93"/>
      <c r="P54" s="92">
        <f t="shared" ref="P54" si="23">P53*0.003</f>
        <v>773.25</v>
      </c>
      <c r="Q54" s="93"/>
      <c r="R54" s="92">
        <f t="shared" ref="R54" si="24">R53*0.003</f>
        <v>558.60599999999999</v>
      </c>
      <c r="S54" s="93"/>
      <c r="T54" s="92">
        <f t="shared" ref="T54" si="25">T53*0.003</f>
        <v>271.06799999999998</v>
      </c>
      <c r="U54" s="93"/>
      <c r="V54" s="92">
        <f t="shared" ref="V54" si="26">V53*0.003</f>
        <v>697.98599999999999</v>
      </c>
      <c r="W54" s="93"/>
      <c r="X54" s="92">
        <f t="shared" ref="X54" si="27">X53*0.003</f>
        <v>693.94799999999998</v>
      </c>
      <c r="Y54" s="93"/>
      <c r="Z54" s="92">
        <f t="shared" ref="Z54" si="28">Z53*0.003</f>
        <v>846.67200000000003</v>
      </c>
      <c r="AA54" s="93"/>
      <c r="AB54" s="104"/>
      <c r="AC54" s="105"/>
    </row>
    <row r="55" spans="1:29" ht="24.75" customHeight="1">
      <c r="A55" s="89"/>
      <c r="B55" s="100" t="s">
        <v>35</v>
      </c>
      <c r="C55" s="101"/>
      <c r="D55" s="94">
        <v>9890</v>
      </c>
      <c r="E55" s="95"/>
      <c r="F55" s="94">
        <v>5200</v>
      </c>
      <c r="G55" s="95"/>
      <c r="H55" s="94">
        <v>6320</v>
      </c>
      <c r="I55" s="95"/>
      <c r="J55" s="94">
        <v>4200</v>
      </c>
      <c r="K55" s="95"/>
      <c r="L55" s="94">
        <v>8140</v>
      </c>
      <c r="M55" s="95"/>
      <c r="N55" s="94">
        <v>15040</v>
      </c>
      <c r="O55" s="95"/>
      <c r="P55" s="94">
        <v>5890</v>
      </c>
      <c r="Q55" s="95"/>
      <c r="R55" s="94">
        <v>4050</v>
      </c>
      <c r="S55" s="95"/>
      <c r="T55" s="94">
        <v>0</v>
      </c>
      <c r="U55" s="95"/>
      <c r="V55" s="94">
        <v>5460</v>
      </c>
      <c r="W55" s="95"/>
      <c r="X55" s="94">
        <v>4980</v>
      </c>
      <c r="Y55" s="95"/>
      <c r="Z55" s="94">
        <v>7290</v>
      </c>
      <c r="AA55" s="95"/>
      <c r="AB55" s="98"/>
      <c r="AC55" s="99"/>
    </row>
    <row r="56" spans="1:29" ht="24.75" customHeight="1">
      <c r="A56" s="89"/>
      <c r="B56" s="100" t="s">
        <v>48</v>
      </c>
      <c r="C56" s="101"/>
      <c r="D56" s="94">
        <v>5300</v>
      </c>
      <c r="E56" s="95"/>
      <c r="F56" s="94">
        <v>5300</v>
      </c>
      <c r="G56" s="95"/>
      <c r="H56" s="94">
        <v>14200</v>
      </c>
      <c r="I56" s="95"/>
      <c r="J56" s="94">
        <v>13900</v>
      </c>
      <c r="K56" s="95"/>
      <c r="L56" s="94">
        <v>13900</v>
      </c>
      <c r="M56" s="95"/>
      <c r="N56" s="94">
        <v>13900</v>
      </c>
      <c r="O56" s="95"/>
      <c r="P56" s="94">
        <v>13900</v>
      </c>
      <c r="Q56" s="95"/>
      <c r="R56" s="94">
        <v>13900</v>
      </c>
      <c r="S56" s="95"/>
      <c r="T56" s="94">
        <v>13900</v>
      </c>
      <c r="U56" s="95"/>
      <c r="V56" s="94">
        <v>13900</v>
      </c>
      <c r="W56" s="95"/>
      <c r="X56" s="94">
        <v>13900</v>
      </c>
      <c r="Y56" s="95"/>
      <c r="Z56" s="94">
        <v>13900</v>
      </c>
      <c r="AA56" s="95"/>
      <c r="AB56" s="98"/>
      <c r="AC56" s="99"/>
    </row>
    <row r="57" spans="1:29" ht="24.75" customHeight="1">
      <c r="A57" s="90"/>
      <c r="B57" s="100" t="s">
        <v>49</v>
      </c>
      <c r="C57" s="101"/>
      <c r="D57" s="82">
        <v>21225</v>
      </c>
      <c r="E57" s="83"/>
      <c r="F57" s="82">
        <v>21225</v>
      </c>
      <c r="G57" s="83"/>
      <c r="H57" s="82">
        <v>21225</v>
      </c>
      <c r="I57" s="83"/>
      <c r="J57" s="82">
        <v>21225</v>
      </c>
      <c r="K57" s="83"/>
      <c r="L57" s="82">
        <v>27037</v>
      </c>
      <c r="M57" s="83"/>
      <c r="N57" s="82">
        <v>27037</v>
      </c>
      <c r="O57" s="83"/>
      <c r="P57" s="82">
        <v>27037</v>
      </c>
      <c r="Q57" s="83"/>
      <c r="R57" s="82">
        <v>27037</v>
      </c>
      <c r="S57" s="83"/>
      <c r="T57" s="82">
        <v>27037</v>
      </c>
      <c r="U57" s="83"/>
      <c r="V57" s="82">
        <v>27037</v>
      </c>
      <c r="W57" s="83"/>
      <c r="X57" s="82">
        <v>27037</v>
      </c>
      <c r="Y57" s="83"/>
      <c r="Z57" s="82">
        <v>27037</v>
      </c>
      <c r="AA57" s="83"/>
      <c r="AB57" s="86"/>
      <c r="AC57" s="87"/>
    </row>
    <row r="58" spans="1:29" ht="24.75" customHeight="1" thickBot="1">
      <c r="A58" s="91"/>
      <c r="B58" s="112" t="s">
        <v>52</v>
      </c>
      <c r="C58" s="113"/>
      <c r="D58" s="71"/>
      <c r="E58" s="72"/>
      <c r="F58" s="71"/>
      <c r="G58" s="72"/>
      <c r="H58" s="71"/>
      <c r="I58" s="72"/>
      <c r="J58" s="71"/>
      <c r="K58" s="72"/>
      <c r="L58" s="71"/>
      <c r="M58" s="72"/>
      <c r="N58" s="71">
        <v>59500</v>
      </c>
      <c r="O58" s="72"/>
      <c r="P58" s="71"/>
      <c r="Q58" s="72"/>
      <c r="R58" s="71"/>
      <c r="S58" s="72"/>
      <c r="T58" s="71"/>
      <c r="U58" s="72"/>
      <c r="V58" s="71"/>
      <c r="W58" s="72"/>
      <c r="X58" s="71"/>
      <c r="Y58" s="72"/>
      <c r="Z58" s="71"/>
      <c r="AA58" s="72"/>
      <c r="AB58" s="75"/>
      <c r="AC58" s="76"/>
    </row>
    <row r="59" spans="1:29" ht="24.75" customHeight="1" thickBot="1">
      <c r="A59" s="77" t="s">
        <v>37</v>
      </c>
      <c r="B59" s="78"/>
      <c r="C59" s="79"/>
      <c r="D59" s="82">
        <f>SUM(D54:D58)</f>
        <v>37371</v>
      </c>
      <c r="E59" s="83"/>
      <c r="F59" s="82">
        <f>SUM(F54:F58)</f>
        <v>32367</v>
      </c>
      <c r="G59" s="83"/>
      <c r="H59" s="82">
        <f t="shared" ref="H59" si="29">SUM(H54:H58)</f>
        <v>42496</v>
      </c>
      <c r="I59" s="83"/>
      <c r="J59" s="82">
        <f t="shared" ref="J59" si="30">SUM(J54:J58)</f>
        <v>39933</v>
      </c>
      <c r="K59" s="83"/>
      <c r="L59" s="82">
        <f t="shared" ref="L59" si="31">SUM(L54:L58)</f>
        <v>50133</v>
      </c>
      <c r="M59" s="83"/>
      <c r="N59" s="82">
        <f>SUM(N54:N58)</f>
        <v>116896.3</v>
      </c>
      <c r="O59" s="83"/>
      <c r="P59" s="82">
        <f t="shared" ref="P59" si="32">SUM(P54:P58)</f>
        <v>47600.25</v>
      </c>
      <c r="Q59" s="83"/>
      <c r="R59" s="82">
        <f t="shared" ref="R59" si="33">SUM(R54:R58)</f>
        <v>45545.606</v>
      </c>
      <c r="S59" s="83"/>
      <c r="T59" s="82">
        <f t="shared" ref="T59" si="34">SUM(T54:T58)</f>
        <v>41208.067999999999</v>
      </c>
      <c r="U59" s="83"/>
      <c r="V59" s="82">
        <f>SUM(V54:V58)</f>
        <v>47094.986000000004</v>
      </c>
      <c r="W59" s="83"/>
      <c r="X59" s="82">
        <f>SUM(X54:X58)</f>
        <v>46610.948000000004</v>
      </c>
      <c r="Y59" s="83"/>
      <c r="Z59" s="82">
        <f>SUM(Z54:Z58)</f>
        <v>49073.671999999999</v>
      </c>
      <c r="AA59" s="83"/>
      <c r="AB59" s="86"/>
      <c r="AC59" s="87"/>
    </row>
    <row r="60" spans="1:29" ht="24.75" customHeight="1" thickTop="1" thickBot="1">
      <c r="A60" s="66" t="s">
        <v>38</v>
      </c>
      <c r="B60" s="67"/>
      <c r="C60" s="68"/>
      <c r="D60" s="60">
        <f>D53-D59</f>
        <v>245629</v>
      </c>
      <c r="E60" s="61"/>
      <c r="F60" s="60">
        <f>F53-F59</f>
        <v>201513</v>
      </c>
      <c r="G60" s="61"/>
      <c r="H60" s="60">
        <f>H53-H59</f>
        <v>196484</v>
      </c>
      <c r="I60" s="61"/>
      <c r="J60" s="60">
        <f>J53-J59</f>
        <v>162733</v>
      </c>
      <c r="K60" s="61"/>
      <c r="L60" s="60">
        <f>L53-L59</f>
        <v>301867</v>
      </c>
      <c r="M60" s="61"/>
      <c r="N60" s="60">
        <f>N53-N59</f>
        <v>356203.7</v>
      </c>
      <c r="O60" s="61"/>
      <c r="P60" s="60">
        <f>P53-P59</f>
        <v>210149.75</v>
      </c>
      <c r="Q60" s="61"/>
      <c r="R60" s="60">
        <f>R53-R59</f>
        <v>140656.394</v>
      </c>
      <c r="S60" s="61"/>
      <c r="T60" s="60">
        <f>T53-T59</f>
        <v>49147.932000000001</v>
      </c>
      <c r="U60" s="61"/>
      <c r="V60" s="60">
        <f>V53-V59</f>
        <v>185567.014</v>
      </c>
      <c r="W60" s="61"/>
      <c r="X60" s="60">
        <f>X53-X59</f>
        <v>184705.052</v>
      </c>
      <c r="Y60" s="61"/>
      <c r="Z60" s="60">
        <f>Z53-Z59</f>
        <v>233150.32800000001</v>
      </c>
      <c r="AA60" s="61"/>
      <c r="AB60" s="64"/>
      <c r="AC60" s="65"/>
    </row>
  </sheetData>
  <mergeCells count="630">
    <mergeCell ref="T60:U60"/>
    <mergeCell ref="V60:W60"/>
    <mergeCell ref="X60:Y60"/>
    <mergeCell ref="Z60:AA60"/>
    <mergeCell ref="AB60:AC60"/>
    <mergeCell ref="A59:C59"/>
    <mergeCell ref="D59:E59"/>
    <mergeCell ref="F59:G59"/>
    <mergeCell ref="H59:I59"/>
    <mergeCell ref="J59:K59"/>
    <mergeCell ref="A60:C60"/>
    <mergeCell ref="D60:E60"/>
    <mergeCell ref="F60:G60"/>
    <mergeCell ref="H60:I60"/>
    <mergeCell ref="J60:K60"/>
    <mergeCell ref="L60:M60"/>
    <mergeCell ref="N60:O60"/>
    <mergeCell ref="P60:Q60"/>
    <mergeCell ref="R60:S60"/>
    <mergeCell ref="L59:M59"/>
    <mergeCell ref="N59:O59"/>
    <mergeCell ref="P59:Q59"/>
    <mergeCell ref="R59:S59"/>
    <mergeCell ref="T59:U59"/>
    <mergeCell ref="T57:U57"/>
    <mergeCell ref="V57:W57"/>
    <mergeCell ref="X57:Y57"/>
    <mergeCell ref="Z57:AA57"/>
    <mergeCell ref="AB57:AC57"/>
    <mergeCell ref="T58:U58"/>
    <mergeCell ref="V58:W58"/>
    <mergeCell ref="X58:Y58"/>
    <mergeCell ref="Z58:AA58"/>
    <mergeCell ref="AB58:AC58"/>
    <mergeCell ref="V59:W59"/>
    <mergeCell ref="X59:Y59"/>
    <mergeCell ref="Z59:AA59"/>
    <mergeCell ref="AB59:AC59"/>
    <mergeCell ref="B58:C58"/>
    <mergeCell ref="D58:E58"/>
    <mergeCell ref="F58:G58"/>
    <mergeCell ref="H58:I58"/>
    <mergeCell ref="J58:K58"/>
    <mergeCell ref="L58:M58"/>
    <mergeCell ref="N58:O58"/>
    <mergeCell ref="P58:Q58"/>
    <mergeCell ref="R58:S58"/>
    <mergeCell ref="B57:C57"/>
    <mergeCell ref="D57:E57"/>
    <mergeCell ref="F57:G57"/>
    <mergeCell ref="H57:I57"/>
    <mergeCell ref="J57:K57"/>
    <mergeCell ref="L57:M57"/>
    <mergeCell ref="N57:O57"/>
    <mergeCell ref="P57:Q57"/>
    <mergeCell ref="R57:S57"/>
    <mergeCell ref="AB55:AC55"/>
    <mergeCell ref="B56:C56"/>
    <mergeCell ref="D56:E56"/>
    <mergeCell ref="F56:G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T53:U53"/>
    <mergeCell ref="V53:W53"/>
    <mergeCell ref="X53:Y53"/>
    <mergeCell ref="Z53:AA53"/>
    <mergeCell ref="AB53:AC53"/>
    <mergeCell ref="A54:A58"/>
    <mergeCell ref="B54:C54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B55:C55"/>
    <mergeCell ref="D55:E55"/>
    <mergeCell ref="F55:G55"/>
    <mergeCell ref="H55:I55"/>
    <mergeCell ref="A53:C53"/>
    <mergeCell ref="D53:E53"/>
    <mergeCell ref="F53:G53"/>
    <mergeCell ref="H53:I53"/>
    <mergeCell ref="J53:K53"/>
    <mergeCell ref="L53:M53"/>
    <mergeCell ref="N53:O53"/>
    <mergeCell ref="P53:Q53"/>
    <mergeCell ref="R53:S53"/>
    <mergeCell ref="Z51:AA51"/>
    <mergeCell ref="AB51:AC51"/>
    <mergeCell ref="A52:C52"/>
    <mergeCell ref="D52:E52"/>
    <mergeCell ref="F52:G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51:C51"/>
    <mergeCell ref="D51:E51"/>
    <mergeCell ref="F51:G51"/>
    <mergeCell ref="H51:I51"/>
    <mergeCell ref="J51:K51"/>
    <mergeCell ref="L51:M51"/>
    <mergeCell ref="N51:O51"/>
    <mergeCell ref="P51:Q51"/>
    <mergeCell ref="R51:S51"/>
    <mergeCell ref="P49:Q49"/>
    <mergeCell ref="R49:S49"/>
    <mergeCell ref="T49:U49"/>
    <mergeCell ref="V49:W49"/>
    <mergeCell ref="X49:Y49"/>
    <mergeCell ref="T51:U51"/>
    <mergeCell ref="V51:W51"/>
    <mergeCell ref="X51:Y51"/>
    <mergeCell ref="Z49:AA49"/>
    <mergeCell ref="AB49:AC49"/>
    <mergeCell ref="B50:C50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T47:U47"/>
    <mergeCell ref="V47:W47"/>
    <mergeCell ref="X47:Y47"/>
    <mergeCell ref="Z47:AA47"/>
    <mergeCell ref="AB47:AC47"/>
    <mergeCell ref="B48:C48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T45:U45"/>
    <mergeCell ref="V45:W45"/>
    <mergeCell ref="X45:Y45"/>
    <mergeCell ref="Z45:AA45"/>
    <mergeCell ref="AB45:AC45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45:A50"/>
    <mergeCell ref="D45:E45"/>
    <mergeCell ref="F45:G45"/>
    <mergeCell ref="H45:I45"/>
    <mergeCell ref="J45:K45"/>
    <mergeCell ref="L45:M45"/>
    <mergeCell ref="N45:O45"/>
    <mergeCell ref="P45:Q45"/>
    <mergeCell ref="R45:S45"/>
    <mergeCell ref="D47:E47"/>
    <mergeCell ref="F47:G47"/>
    <mergeCell ref="H47:I47"/>
    <mergeCell ref="J47:K47"/>
    <mergeCell ref="L47:M47"/>
    <mergeCell ref="N47:O47"/>
    <mergeCell ref="P47:Q47"/>
    <mergeCell ref="R47:S47"/>
    <mergeCell ref="B49:C49"/>
    <mergeCell ref="D49:E49"/>
    <mergeCell ref="F49:G49"/>
    <mergeCell ref="H49:I49"/>
    <mergeCell ref="J49:K49"/>
    <mergeCell ref="L49:M49"/>
    <mergeCell ref="N49:O49"/>
    <mergeCell ref="AF43:AH43"/>
    <mergeCell ref="AI43:AK43"/>
    <mergeCell ref="A44:C44"/>
    <mergeCell ref="D44:E44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F44:AH44"/>
    <mergeCell ref="AI44:AK44"/>
    <mergeCell ref="P42:Q42"/>
    <mergeCell ref="R42:S42"/>
    <mergeCell ref="T42:U42"/>
    <mergeCell ref="V42:W42"/>
    <mergeCell ref="X42:Y42"/>
    <mergeCell ref="Z42:AA42"/>
    <mergeCell ref="AB42:AC42"/>
    <mergeCell ref="A43:C43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I39:AK40"/>
    <mergeCell ref="A40:C40"/>
    <mergeCell ref="A41:C41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F41:AK42"/>
    <mergeCell ref="A42:C42"/>
    <mergeCell ref="D42:E42"/>
    <mergeCell ref="F42:G42"/>
    <mergeCell ref="H42:I42"/>
    <mergeCell ref="J42:K42"/>
    <mergeCell ref="L42:M42"/>
    <mergeCell ref="N42:O42"/>
    <mergeCell ref="T36:U36"/>
    <mergeCell ref="V36:W36"/>
    <mergeCell ref="X36:Y36"/>
    <mergeCell ref="Z36:AA36"/>
    <mergeCell ref="AB36:AC36"/>
    <mergeCell ref="A37:C37"/>
    <mergeCell ref="A38:C38"/>
    <mergeCell ref="A39:C39"/>
    <mergeCell ref="AF39:AH40"/>
    <mergeCell ref="A36:C36"/>
    <mergeCell ref="D36:E36"/>
    <mergeCell ref="F36:G36"/>
    <mergeCell ref="H36:I36"/>
    <mergeCell ref="J36:K36"/>
    <mergeCell ref="L36:M36"/>
    <mergeCell ref="N36:O36"/>
    <mergeCell ref="P36:Q36"/>
    <mergeCell ref="R36:S36"/>
    <mergeCell ref="A31:AC32"/>
    <mergeCell ref="A33:D33"/>
    <mergeCell ref="E33:K33"/>
    <mergeCell ref="L33:R33"/>
    <mergeCell ref="S33:Y33"/>
    <mergeCell ref="Z33:AC33"/>
    <mergeCell ref="A34:D34"/>
    <mergeCell ref="E34:K34"/>
    <mergeCell ref="L34:R34"/>
    <mergeCell ref="S34:Y34"/>
    <mergeCell ref="Z34:AC34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A21:C21"/>
    <mergeCell ref="D21:E21"/>
    <mergeCell ref="F21:G21"/>
    <mergeCell ref="H21:I21"/>
    <mergeCell ref="J21:K21"/>
    <mergeCell ref="L21:M21"/>
    <mergeCell ref="N21:O21"/>
    <mergeCell ref="P21:Q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AF9:AH10"/>
    <mergeCell ref="AI9:AK10"/>
    <mergeCell ref="AF11:AK12"/>
    <mergeCell ref="AF13:AH13"/>
    <mergeCell ref="AI13:AK13"/>
    <mergeCell ref="AF14:AH14"/>
    <mergeCell ref="AI14:AK14"/>
    <mergeCell ref="A10:C10"/>
    <mergeCell ref="A11:C11"/>
    <mergeCell ref="D11:E11"/>
    <mergeCell ref="F11:G11"/>
    <mergeCell ref="H11:I11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8F92E-F12A-416F-99A5-8CBFE4D3590B}">
  <sheetPr>
    <tabColor theme="0"/>
  </sheetPr>
  <dimension ref="A1:AG30"/>
  <sheetViews>
    <sheetView topLeftCell="A7" workbookViewId="0">
      <selection activeCell="Z31" sqref="Z31"/>
    </sheetView>
  </sheetViews>
  <sheetFormatPr defaultColWidth="5.625" defaultRowHeight="15"/>
  <cols>
    <col min="1" max="29" width="5.5" style="1" customWidth="1"/>
    <col min="30" max="16384" width="5.625" style="1"/>
  </cols>
  <sheetData>
    <row r="1" spans="1:33">
      <c r="A1" s="205" t="s">
        <v>86</v>
      </c>
      <c r="B1" s="205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</row>
    <row r="2" spans="1:33" ht="15.75" thickBot="1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</row>
    <row r="3" spans="1:33" ht="15.75" thickTop="1">
      <c r="A3" s="180" t="s">
        <v>0</v>
      </c>
      <c r="B3" s="181"/>
      <c r="C3" s="181"/>
      <c r="D3" s="182"/>
      <c r="E3" s="183" t="s">
        <v>1</v>
      </c>
      <c r="F3" s="181"/>
      <c r="G3" s="181"/>
      <c r="H3" s="181"/>
      <c r="I3" s="181"/>
      <c r="J3" s="181"/>
      <c r="K3" s="182"/>
      <c r="L3" s="183" t="s">
        <v>2</v>
      </c>
      <c r="M3" s="181"/>
      <c r="N3" s="181"/>
      <c r="O3" s="181"/>
      <c r="P3" s="181"/>
      <c r="Q3" s="181"/>
      <c r="R3" s="182"/>
      <c r="S3" s="183" t="s">
        <v>3</v>
      </c>
      <c r="T3" s="181"/>
      <c r="U3" s="181"/>
      <c r="V3" s="181"/>
      <c r="W3" s="181"/>
      <c r="X3" s="181"/>
      <c r="Y3" s="182"/>
      <c r="Z3" s="181" t="s">
        <v>4</v>
      </c>
      <c r="AA3" s="181"/>
      <c r="AB3" s="181"/>
      <c r="AC3" s="184"/>
    </row>
    <row r="4" spans="1:33" ht="35.25" customHeight="1" thickBot="1">
      <c r="A4" s="185"/>
      <c r="B4" s="186"/>
      <c r="C4" s="187"/>
      <c r="D4" s="139"/>
      <c r="E4" s="188" t="s">
        <v>47</v>
      </c>
      <c r="F4" s="189"/>
      <c r="G4" s="189"/>
      <c r="H4" s="189"/>
      <c r="I4" s="189"/>
      <c r="J4" s="189"/>
      <c r="K4" s="190"/>
      <c r="L4" s="138"/>
      <c r="M4" s="187"/>
      <c r="N4" s="187"/>
      <c r="O4" s="187"/>
      <c r="P4" s="187"/>
      <c r="Q4" s="187"/>
      <c r="R4" s="139"/>
      <c r="S4" s="191" t="s">
        <v>106</v>
      </c>
      <c r="T4" s="192"/>
      <c r="U4" s="192"/>
      <c r="V4" s="192"/>
      <c r="W4" s="192"/>
      <c r="X4" s="192"/>
      <c r="Y4" s="193"/>
      <c r="Z4" s="194" t="s">
        <v>5</v>
      </c>
      <c r="AA4" s="194"/>
      <c r="AB4" s="194"/>
      <c r="AC4" s="195"/>
    </row>
    <row r="5" spans="1:33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3" ht="24.75" customHeight="1">
      <c r="A6" s="170" t="s">
        <v>6</v>
      </c>
      <c r="B6" s="171"/>
      <c r="C6" s="172"/>
      <c r="D6" s="173" t="s">
        <v>11</v>
      </c>
      <c r="E6" s="174"/>
      <c r="F6" s="173" t="s">
        <v>12</v>
      </c>
      <c r="G6" s="174"/>
      <c r="H6" s="167" t="s">
        <v>13</v>
      </c>
      <c r="I6" s="168"/>
      <c r="J6" s="167" t="s">
        <v>14</v>
      </c>
      <c r="K6" s="168"/>
      <c r="L6" s="167" t="s">
        <v>15</v>
      </c>
      <c r="M6" s="168"/>
      <c r="N6" s="167" t="s">
        <v>16</v>
      </c>
      <c r="O6" s="168"/>
      <c r="P6" s="167" t="s">
        <v>17</v>
      </c>
      <c r="Q6" s="168"/>
      <c r="R6" s="167" t="s">
        <v>18</v>
      </c>
      <c r="S6" s="168"/>
      <c r="T6" s="167" t="s">
        <v>7</v>
      </c>
      <c r="U6" s="168"/>
      <c r="V6" s="167" t="s">
        <v>8</v>
      </c>
      <c r="W6" s="168"/>
      <c r="X6" s="167" t="s">
        <v>9</v>
      </c>
      <c r="Y6" s="168"/>
      <c r="Z6" s="167" t="s">
        <v>10</v>
      </c>
      <c r="AA6" s="237"/>
      <c r="AB6" s="238" t="s">
        <v>19</v>
      </c>
      <c r="AC6" s="169"/>
    </row>
    <row r="7" spans="1:33" ht="24.75" customHeight="1">
      <c r="A7" s="162" t="s">
        <v>41</v>
      </c>
      <c r="B7" s="163"/>
      <c r="C7" s="164"/>
      <c r="D7" s="3"/>
      <c r="E7" s="4" t="s">
        <v>20</v>
      </c>
      <c r="F7" s="3"/>
      <c r="G7" s="4" t="s">
        <v>20</v>
      </c>
      <c r="H7" s="3"/>
      <c r="I7" s="4" t="s">
        <v>20</v>
      </c>
      <c r="J7" s="3"/>
      <c r="K7" s="4" t="s">
        <v>20</v>
      </c>
      <c r="L7" s="3"/>
      <c r="M7" s="4" t="s">
        <v>20</v>
      </c>
      <c r="N7" s="3"/>
      <c r="O7" s="4" t="s">
        <v>20</v>
      </c>
      <c r="P7" s="3">
        <v>14</v>
      </c>
      <c r="Q7" s="4" t="s">
        <v>20</v>
      </c>
      <c r="R7" s="3">
        <v>19</v>
      </c>
      <c r="S7" s="4" t="s">
        <v>20</v>
      </c>
      <c r="T7" s="3">
        <v>19</v>
      </c>
      <c r="U7" s="4" t="s">
        <v>20</v>
      </c>
      <c r="V7" s="3">
        <v>11</v>
      </c>
      <c r="W7" s="4" t="s">
        <v>20</v>
      </c>
      <c r="X7" s="3">
        <v>15</v>
      </c>
      <c r="Y7" s="4" t="s">
        <v>20</v>
      </c>
      <c r="Z7" s="3">
        <v>18</v>
      </c>
      <c r="AA7" s="4" t="s">
        <v>20</v>
      </c>
      <c r="AB7" s="24"/>
      <c r="AC7" s="9" t="s">
        <v>20</v>
      </c>
    </row>
    <row r="8" spans="1:33" ht="24.75" customHeight="1">
      <c r="A8" s="162" t="s">
        <v>42</v>
      </c>
      <c r="B8" s="163"/>
      <c r="C8" s="164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>
        <v>1</v>
      </c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24"/>
      <c r="AC8" s="9" t="s">
        <v>21</v>
      </c>
      <c r="AE8" s="224"/>
      <c r="AF8" s="224"/>
      <c r="AG8" s="224"/>
    </row>
    <row r="9" spans="1:33" ht="24.75" customHeight="1">
      <c r="A9" s="162" t="s">
        <v>50</v>
      </c>
      <c r="B9" s="163"/>
      <c r="C9" s="164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</row>
    <row r="10" spans="1:33" ht="24.75" customHeight="1" thickBot="1">
      <c r="A10" s="162" t="s">
        <v>62</v>
      </c>
      <c r="B10" s="163"/>
      <c r="C10" s="164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</row>
    <row r="11" spans="1:33" ht="24.75" customHeight="1" thickTop="1">
      <c r="A11" s="77" t="s">
        <v>25</v>
      </c>
      <c r="B11" s="78"/>
      <c r="C11" s="79"/>
      <c r="D11" s="153"/>
      <c r="E11" s="154"/>
      <c r="F11" s="153"/>
      <c r="G11" s="154"/>
      <c r="H11" s="153"/>
      <c r="I11" s="154"/>
      <c r="J11" s="153"/>
      <c r="K11" s="154"/>
      <c r="L11" s="153"/>
      <c r="M11" s="154"/>
      <c r="N11" s="153"/>
      <c r="O11" s="154"/>
      <c r="P11" s="153">
        <v>8928</v>
      </c>
      <c r="Q11" s="154"/>
      <c r="R11" s="153">
        <v>8928</v>
      </c>
      <c r="S11" s="154"/>
      <c r="T11" s="153">
        <v>8928</v>
      </c>
      <c r="U11" s="154"/>
      <c r="V11" s="153">
        <v>8950</v>
      </c>
      <c r="W11" s="154"/>
      <c r="X11" s="153">
        <v>8950</v>
      </c>
      <c r="Y11" s="154"/>
      <c r="Z11" s="153">
        <v>8950</v>
      </c>
      <c r="AA11" s="154"/>
      <c r="AB11" s="235"/>
      <c r="AC11" s="236"/>
    </row>
    <row r="12" spans="1:33" ht="24.75" customHeight="1">
      <c r="A12" s="162" t="s">
        <v>50</v>
      </c>
      <c r="B12" s="163"/>
      <c r="C12" s="164"/>
      <c r="D12" s="94"/>
      <c r="E12" s="95"/>
      <c r="F12" s="94"/>
      <c r="G12" s="95"/>
      <c r="H12" s="94"/>
      <c r="I12" s="95"/>
      <c r="J12" s="94"/>
      <c r="K12" s="95"/>
      <c r="L12" s="94"/>
      <c r="M12" s="95"/>
      <c r="N12" s="94"/>
      <c r="O12" s="95"/>
      <c r="P12" s="94">
        <v>1395</v>
      </c>
      <c r="Q12" s="95"/>
      <c r="R12" s="94">
        <v>1395</v>
      </c>
      <c r="S12" s="95"/>
      <c r="T12" s="94">
        <v>1395</v>
      </c>
      <c r="U12" s="95"/>
      <c r="V12" s="94">
        <v>1425</v>
      </c>
      <c r="W12" s="95"/>
      <c r="X12" s="94">
        <v>1425</v>
      </c>
      <c r="Y12" s="95"/>
      <c r="Z12" s="94">
        <v>1425</v>
      </c>
      <c r="AA12" s="95"/>
      <c r="AB12" s="230"/>
      <c r="AC12" s="209"/>
    </row>
    <row r="13" spans="1:33" ht="24.75" customHeight="1">
      <c r="A13" s="165" t="s">
        <v>27</v>
      </c>
      <c r="B13" s="166"/>
      <c r="C13" s="163"/>
      <c r="D13" s="94"/>
      <c r="E13" s="95"/>
      <c r="F13" s="94"/>
      <c r="G13" s="95"/>
      <c r="H13" s="94"/>
      <c r="I13" s="95"/>
      <c r="J13" s="94"/>
      <c r="K13" s="95"/>
      <c r="L13" s="94"/>
      <c r="M13" s="95"/>
      <c r="N13" s="94"/>
      <c r="O13" s="95"/>
      <c r="P13" s="94">
        <v>10928</v>
      </c>
      <c r="Q13" s="95"/>
      <c r="R13" s="94">
        <v>10928</v>
      </c>
      <c r="S13" s="95"/>
      <c r="T13" s="94">
        <v>10928</v>
      </c>
      <c r="U13" s="95"/>
      <c r="V13" s="94">
        <v>11187</v>
      </c>
      <c r="W13" s="95"/>
      <c r="X13" s="94">
        <v>11187</v>
      </c>
      <c r="Y13" s="95"/>
      <c r="Z13" s="94">
        <v>11187</v>
      </c>
      <c r="AA13" s="95"/>
      <c r="AB13" s="230"/>
      <c r="AC13" s="209"/>
    </row>
    <row r="14" spans="1:33" ht="24.75" customHeight="1" thickBot="1">
      <c r="A14" s="159" t="s">
        <v>51</v>
      </c>
      <c r="B14" s="160"/>
      <c r="C14" s="161"/>
      <c r="D14" s="142"/>
      <c r="E14" s="143"/>
      <c r="F14" s="142"/>
      <c r="G14" s="143"/>
      <c r="H14" s="142"/>
      <c r="I14" s="143"/>
      <c r="J14" s="142"/>
      <c r="K14" s="143"/>
      <c r="L14" s="142"/>
      <c r="M14" s="143"/>
      <c r="N14" s="142"/>
      <c r="O14" s="143"/>
      <c r="P14" s="142">
        <v>1707</v>
      </c>
      <c r="Q14" s="143"/>
      <c r="R14" s="142">
        <v>1707</v>
      </c>
      <c r="S14" s="143"/>
      <c r="T14" s="142">
        <v>1707</v>
      </c>
      <c r="U14" s="143"/>
      <c r="V14" s="142">
        <v>1781</v>
      </c>
      <c r="W14" s="143"/>
      <c r="X14" s="142">
        <v>1781</v>
      </c>
      <c r="Y14" s="143"/>
      <c r="Z14" s="142">
        <v>1781</v>
      </c>
      <c r="AA14" s="143"/>
      <c r="AB14" s="234"/>
      <c r="AC14" s="215"/>
    </row>
    <row r="15" spans="1:33" ht="24.75" customHeight="1" thickTop="1">
      <c r="A15" s="148" t="s">
        <v>43</v>
      </c>
      <c r="B15" s="29" t="s">
        <v>66</v>
      </c>
      <c r="C15" s="12" t="s">
        <v>44</v>
      </c>
      <c r="D15" s="153"/>
      <c r="E15" s="154"/>
      <c r="F15" s="153"/>
      <c r="G15" s="154"/>
      <c r="H15" s="153"/>
      <c r="I15" s="154"/>
      <c r="J15" s="153"/>
      <c r="K15" s="154"/>
      <c r="L15" s="153"/>
      <c r="M15" s="154"/>
      <c r="N15" s="153"/>
      <c r="O15" s="154"/>
      <c r="P15" s="153"/>
      <c r="Q15" s="154"/>
      <c r="R15" s="153"/>
      <c r="S15" s="154"/>
      <c r="T15" s="153"/>
      <c r="U15" s="154"/>
      <c r="V15" s="153"/>
      <c r="W15" s="154"/>
      <c r="X15" s="153"/>
      <c r="Y15" s="154"/>
      <c r="Z15" s="153"/>
      <c r="AA15" s="154"/>
      <c r="AB15" s="228"/>
      <c r="AC15" s="207"/>
    </row>
    <row r="16" spans="1:33" ht="24.75" customHeight="1">
      <c r="A16" s="149"/>
      <c r="B16" s="8"/>
      <c r="C16" s="7" t="s">
        <v>45</v>
      </c>
      <c r="D16" s="94"/>
      <c r="E16" s="95"/>
      <c r="F16" s="94"/>
      <c r="G16" s="95"/>
      <c r="H16" s="94"/>
      <c r="I16" s="95"/>
      <c r="J16" s="94"/>
      <c r="K16" s="95"/>
      <c r="L16" s="94"/>
      <c r="M16" s="95"/>
      <c r="N16" s="94"/>
      <c r="O16" s="95"/>
      <c r="P16" s="94"/>
      <c r="Q16" s="95"/>
      <c r="R16" s="94"/>
      <c r="S16" s="95"/>
      <c r="T16" s="94"/>
      <c r="U16" s="95"/>
      <c r="V16" s="94"/>
      <c r="W16" s="95"/>
      <c r="X16" s="94"/>
      <c r="Y16" s="95"/>
      <c r="Z16" s="94"/>
      <c r="AA16" s="95"/>
      <c r="AB16" s="230"/>
      <c r="AC16" s="209"/>
    </row>
    <row r="17" spans="1:29" ht="24.75" customHeight="1">
      <c r="A17" s="149"/>
      <c r="B17" s="8" t="s">
        <v>110</v>
      </c>
      <c r="C17" s="7" t="s">
        <v>46</v>
      </c>
      <c r="D17" s="94"/>
      <c r="E17" s="95"/>
      <c r="F17" s="94"/>
      <c r="G17" s="95"/>
      <c r="H17" s="94"/>
      <c r="I17" s="95"/>
      <c r="J17" s="94"/>
      <c r="K17" s="95"/>
      <c r="L17" s="94"/>
      <c r="M17" s="95"/>
      <c r="N17" s="94"/>
      <c r="O17" s="95"/>
      <c r="P17" s="94"/>
      <c r="Q17" s="95"/>
      <c r="R17" s="94"/>
      <c r="S17" s="95"/>
      <c r="T17" s="94"/>
      <c r="U17" s="95"/>
      <c r="V17" s="94"/>
      <c r="W17" s="95"/>
      <c r="X17" s="94">
        <v>26850</v>
      </c>
      <c r="Y17" s="95"/>
      <c r="Z17" s="94">
        <v>29087</v>
      </c>
      <c r="AA17" s="95"/>
      <c r="AB17" s="230"/>
      <c r="AC17" s="209"/>
    </row>
    <row r="18" spans="1:29" ht="24.75" customHeight="1">
      <c r="A18" s="149"/>
      <c r="B18" s="100" t="s">
        <v>28</v>
      </c>
      <c r="C18" s="101"/>
      <c r="D18" s="94"/>
      <c r="E18" s="95"/>
      <c r="F18" s="94"/>
      <c r="G18" s="95"/>
      <c r="H18" s="94"/>
      <c r="I18" s="95"/>
      <c r="J18" s="94"/>
      <c r="K18" s="95"/>
      <c r="L18" s="94"/>
      <c r="M18" s="95"/>
      <c r="N18" s="94"/>
      <c r="O18" s="95"/>
      <c r="P18" s="94">
        <v>213</v>
      </c>
      <c r="Q18" s="95"/>
      <c r="R18" s="94">
        <v>3000</v>
      </c>
      <c r="S18" s="95"/>
      <c r="T18" s="94">
        <v>3400</v>
      </c>
      <c r="U18" s="95"/>
      <c r="V18" s="94">
        <v>2400</v>
      </c>
      <c r="W18" s="95"/>
      <c r="X18" s="94">
        <v>3000</v>
      </c>
      <c r="Y18" s="95"/>
      <c r="Z18" s="94">
        <v>3800</v>
      </c>
      <c r="AA18" s="95"/>
      <c r="AB18" s="230"/>
      <c r="AC18" s="209"/>
    </row>
    <row r="19" spans="1:29" ht="24.75" customHeight="1">
      <c r="A19" s="149"/>
      <c r="B19" s="100" t="s">
        <v>108</v>
      </c>
      <c r="C19" s="101"/>
      <c r="D19" s="94"/>
      <c r="E19" s="95"/>
      <c r="F19" s="94"/>
      <c r="G19" s="95"/>
      <c r="H19" s="94"/>
      <c r="I19" s="95"/>
      <c r="J19" s="94"/>
      <c r="K19" s="95"/>
      <c r="L19" s="94"/>
      <c r="M19" s="95"/>
      <c r="N19" s="94"/>
      <c r="O19" s="95"/>
      <c r="P19" s="94"/>
      <c r="Q19" s="95"/>
      <c r="R19" s="94"/>
      <c r="S19" s="95"/>
      <c r="T19" s="94"/>
      <c r="U19" s="95"/>
      <c r="V19" s="94"/>
      <c r="W19" s="95"/>
      <c r="X19" s="94">
        <v>12000</v>
      </c>
      <c r="Y19" s="95"/>
      <c r="Z19" s="94"/>
      <c r="AA19" s="95"/>
      <c r="AB19" s="230"/>
      <c r="AC19" s="209"/>
    </row>
    <row r="20" spans="1:29" ht="24.75" customHeight="1" thickBot="1">
      <c r="A20" s="150"/>
      <c r="B20" s="138" t="s">
        <v>108</v>
      </c>
      <c r="C20" s="139"/>
      <c r="D20" s="142"/>
      <c r="E20" s="143"/>
      <c r="F20" s="142"/>
      <c r="G20" s="143"/>
      <c r="H20" s="142"/>
      <c r="I20" s="143"/>
      <c r="J20" s="142"/>
      <c r="K20" s="143"/>
      <c r="L20" s="142"/>
      <c r="M20" s="143"/>
      <c r="N20" s="142"/>
      <c r="O20" s="143"/>
      <c r="P20" s="142"/>
      <c r="Q20" s="143"/>
      <c r="R20" s="142"/>
      <c r="S20" s="143"/>
      <c r="T20" s="142">
        <v>232</v>
      </c>
      <c r="U20" s="143"/>
      <c r="V20" s="142">
        <v>2000</v>
      </c>
      <c r="W20" s="143"/>
      <c r="X20" s="142">
        <v>15000</v>
      </c>
      <c r="Y20" s="143"/>
      <c r="Z20" s="142"/>
      <c r="AA20" s="143"/>
      <c r="AB20" s="230"/>
      <c r="AC20" s="209"/>
    </row>
    <row r="21" spans="1:29" ht="24.75" customHeight="1" thickTop="1">
      <c r="A21" s="77" t="s">
        <v>31</v>
      </c>
      <c r="B21" s="78"/>
      <c r="C21" s="79"/>
      <c r="D21" s="153">
        <f>INT(D7*D11+D8*D13+D10*D14+D9*D12+D15+D16+D17+D18+D19+D20)</f>
        <v>0</v>
      </c>
      <c r="E21" s="154"/>
      <c r="F21" s="153">
        <f>INT(F7*F11+F8*F13+F10*F12+F15+F16+F17+F18+F19+F20+F9*F12)</f>
        <v>0</v>
      </c>
      <c r="G21" s="154"/>
      <c r="H21" s="153">
        <f t="shared" ref="H21" si="0">INT(H7*H11+H8*H13+H10*H12+H15+H16+H17+H18+H19+H20)</f>
        <v>0</v>
      </c>
      <c r="I21" s="154"/>
      <c r="J21" s="153">
        <f>INT(J7*J11+J8*J13+J10*J12+J9*J12+J15+J16+J17+J18+J19+J20)</f>
        <v>0</v>
      </c>
      <c r="K21" s="154"/>
      <c r="L21" s="153">
        <f>INT(L7*L11+L8*L13+L10*L12+L9*L12+L15+L16+L17+L18+L19+L20)</f>
        <v>0</v>
      </c>
      <c r="M21" s="154"/>
      <c r="N21" s="153">
        <f>INT(N7*N11+N8*N13+N9*N12+N15+N16+N17+N18+N19+N20)</f>
        <v>0</v>
      </c>
      <c r="O21" s="154"/>
      <c r="P21" s="153">
        <f>INT(P7*P11+P8*P13+P9*P12+P15+P16+P17+P18+P19+P20)</f>
        <v>136133</v>
      </c>
      <c r="Q21" s="154"/>
      <c r="R21" s="153">
        <f t="shared" ref="R21" si="1">INT(R7*R11+R8*R13+R10*R12+R15+R16+R17+R18+R19+R20)</f>
        <v>172632</v>
      </c>
      <c r="S21" s="154"/>
      <c r="T21" s="153">
        <f>INT(T7*T11+T8*T13+T9*T12+T15+T16+T17+T18+T19+T20)</f>
        <v>173264</v>
      </c>
      <c r="U21" s="154"/>
      <c r="V21" s="153">
        <f>INT(V7*V11+V8*V13+V9*V12+V15+V16+V17+V18+V19+V20)</f>
        <v>102850</v>
      </c>
      <c r="W21" s="154"/>
      <c r="X21" s="153">
        <f t="shared" ref="X21" si="2">INT(X7*X11+X8*X13+X10*X12+X15+X16+X17+X18+X19+X20)</f>
        <v>191100</v>
      </c>
      <c r="Y21" s="154"/>
      <c r="Z21" s="153">
        <f>INT(Z7*Z11+Z8*Z13+Z9*Z12+Z15+Z16+Z17+Z18+Z19+Z20)</f>
        <v>193987</v>
      </c>
      <c r="AA21" s="154"/>
      <c r="AB21" s="230"/>
      <c r="AC21" s="209"/>
    </row>
    <row r="22" spans="1:29" ht="24.75" customHeight="1" thickBot="1">
      <c r="A22" s="133" t="s">
        <v>40</v>
      </c>
      <c r="B22" s="134"/>
      <c r="C22" s="135"/>
      <c r="D22" s="71"/>
      <c r="E22" s="72"/>
      <c r="F22" s="71"/>
      <c r="G22" s="72"/>
      <c r="H22" s="71"/>
      <c r="I22" s="72"/>
      <c r="J22" s="71"/>
      <c r="K22" s="72"/>
      <c r="L22" s="71"/>
      <c r="M22" s="72"/>
      <c r="N22" s="71"/>
      <c r="O22" s="72"/>
      <c r="P22" s="71"/>
      <c r="Q22" s="72"/>
      <c r="R22" s="71"/>
      <c r="S22" s="72"/>
      <c r="T22" s="71"/>
      <c r="U22" s="72"/>
      <c r="V22" s="71"/>
      <c r="W22" s="72"/>
      <c r="X22" s="71"/>
      <c r="Y22" s="72"/>
      <c r="Z22" s="71"/>
      <c r="AA22" s="72"/>
      <c r="AB22" s="233"/>
      <c r="AC22" s="212"/>
    </row>
    <row r="23" spans="1:29" ht="24.75" customHeight="1" thickBot="1">
      <c r="A23" s="122" t="s">
        <v>19</v>
      </c>
      <c r="B23" s="123"/>
      <c r="C23" s="124"/>
      <c r="D23" s="127">
        <f>D21+D22</f>
        <v>0</v>
      </c>
      <c r="E23" s="128"/>
      <c r="F23" s="127">
        <f t="shared" ref="F23" si="3">F21+F22</f>
        <v>0</v>
      </c>
      <c r="G23" s="128"/>
      <c r="H23" s="127">
        <f t="shared" ref="H23" si="4">H21+H22</f>
        <v>0</v>
      </c>
      <c r="I23" s="128"/>
      <c r="J23" s="127">
        <f t="shared" ref="J23" si="5">J21+J22</f>
        <v>0</v>
      </c>
      <c r="K23" s="128"/>
      <c r="L23" s="127">
        <f t="shared" ref="L23" si="6">L21+L22</f>
        <v>0</v>
      </c>
      <c r="M23" s="128"/>
      <c r="N23" s="127">
        <f t="shared" ref="N23" si="7">N21+N22</f>
        <v>0</v>
      </c>
      <c r="O23" s="128"/>
      <c r="P23" s="127">
        <f t="shared" ref="P23" si="8">P21+P22</f>
        <v>136133</v>
      </c>
      <c r="Q23" s="128"/>
      <c r="R23" s="127">
        <f t="shared" ref="R23" si="9">R21+R22</f>
        <v>172632</v>
      </c>
      <c r="S23" s="128"/>
      <c r="T23" s="127">
        <f t="shared" ref="T23" si="10">T21+T22</f>
        <v>173264</v>
      </c>
      <c r="U23" s="128"/>
      <c r="V23" s="127">
        <f t="shared" ref="V23" si="11">V21+V22</f>
        <v>102850</v>
      </c>
      <c r="W23" s="128"/>
      <c r="X23" s="127">
        <f t="shared" ref="X23" si="12">X21+X22</f>
        <v>191100</v>
      </c>
      <c r="Y23" s="128"/>
      <c r="Z23" s="127">
        <f t="shared" ref="Z23" si="13">Z21+Z22</f>
        <v>193987</v>
      </c>
      <c r="AA23" s="128"/>
      <c r="AB23" s="232"/>
      <c r="AC23" s="210"/>
    </row>
    <row r="24" spans="1:29" ht="24.75" customHeight="1">
      <c r="A24" s="88" t="s">
        <v>33</v>
      </c>
      <c r="B24" s="108" t="s">
        <v>34</v>
      </c>
      <c r="C24" s="109"/>
      <c r="D24" s="92">
        <v>0</v>
      </c>
      <c r="E24" s="93"/>
      <c r="F24" s="92">
        <f t="shared" ref="F24" si="14">F23*0.003</f>
        <v>0</v>
      </c>
      <c r="G24" s="93"/>
      <c r="H24" s="92">
        <f t="shared" ref="H24" si="15">H23*0.003</f>
        <v>0</v>
      </c>
      <c r="I24" s="93"/>
      <c r="J24" s="92">
        <f t="shared" ref="J24" si="16">J23*0.003</f>
        <v>0</v>
      </c>
      <c r="K24" s="93"/>
      <c r="L24" s="92">
        <f t="shared" ref="L24" si="17">L23*0.003</f>
        <v>0</v>
      </c>
      <c r="M24" s="93"/>
      <c r="N24" s="92">
        <f t="shared" ref="N24" si="18">N23*0.003</f>
        <v>0</v>
      </c>
      <c r="O24" s="93"/>
      <c r="P24" s="92">
        <f t="shared" ref="P24" si="19">P23*0.003</f>
        <v>408.399</v>
      </c>
      <c r="Q24" s="93"/>
      <c r="R24" s="92">
        <f t="shared" ref="R24" si="20">R23*0.003</f>
        <v>517.89599999999996</v>
      </c>
      <c r="S24" s="93"/>
      <c r="T24" s="92">
        <f t="shared" ref="T24" si="21">T23*0.003</f>
        <v>519.79200000000003</v>
      </c>
      <c r="U24" s="93"/>
      <c r="V24" s="92">
        <f t="shared" ref="V24" si="22">V23*0.003</f>
        <v>308.55</v>
      </c>
      <c r="W24" s="93"/>
      <c r="X24" s="92">
        <f t="shared" ref="X24" si="23">X23*0.003</f>
        <v>573.30000000000007</v>
      </c>
      <c r="Y24" s="93"/>
      <c r="Z24" s="92">
        <f t="shared" ref="Z24" si="24">Z23*0.003</f>
        <v>581.96100000000001</v>
      </c>
      <c r="AA24" s="93"/>
      <c r="AB24" s="231"/>
      <c r="AC24" s="211"/>
    </row>
    <row r="25" spans="1:29" ht="24.75" customHeight="1">
      <c r="A25" s="89"/>
      <c r="B25" s="100" t="s">
        <v>35</v>
      </c>
      <c r="C25" s="101"/>
      <c r="D25" s="94">
        <v>0</v>
      </c>
      <c r="E25" s="95"/>
      <c r="F25" s="94">
        <v>0</v>
      </c>
      <c r="G25" s="95"/>
      <c r="H25" s="94">
        <v>0</v>
      </c>
      <c r="I25" s="95"/>
      <c r="J25" s="94">
        <v>0</v>
      </c>
      <c r="K25" s="95"/>
      <c r="L25" s="94">
        <v>0</v>
      </c>
      <c r="M25" s="95"/>
      <c r="N25" s="94">
        <v>0</v>
      </c>
      <c r="O25" s="95"/>
      <c r="P25" s="94">
        <v>1540</v>
      </c>
      <c r="Q25" s="95"/>
      <c r="R25" s="94">
        <v>4050</v>
      </c>
      <c r="S25" s="95"/>
      <c r="T25" s="94">
        <v>4200</v>
      </c>
      <c r="U25" s="95"/>
      <c r="V25" s="94">
        <v>0</v>
      </c>
      <c r="W25" s="95"/>
      <c r="X25" s="94">
        <v>4050</v>
      </c>
      <c r="Y25" s="95"/>
      <c r="Z25" s="94">
        <v>5360</v>
      </c>
      <c r="AA25" s="95"/>
      <c r="AB25" s="230"/>
      <c r="AC25" s="209"/>
    </row>
    <row r="26" spans="1:29" ht="24.75" customHeight="1">
      <c r="A26" s="89"/>
      <c r="B26" s="100" t="s">
        <v>48</v>
      </c>
      <c r="C26" s="101"/>
      <c r="D26" s="94">
        <v>0</v>
      </c>
      <c r="E26" s="95"/>
      <c r="F26" s="94">
        <v>0</v>
      </c>
      <c r="G26" s="95"/>
      <c r="H26" s="94">
        <v>0</v>
      </c>
      <c r="I26" s="95"/>
      <c r="J26" s="94">
        <v>0</v>
      </c>
      <c r="K26" s="95"/>
      <c r="L26" s="94">
        <v>0</v>
      </c>
      <c r="M26" s="95"/>
      <c r="N26" s="94">
        <v>0</v>
      </c>
      <c r="O26" s="95"/>
      <c r="P26" s="94">
        <v>0</v>
      </c>
      <c r="Q26" s="95"/>
      <c r="R26" s="94">
        <v>0</v>
      </c>
      <c r="S26" s="95"/>
      <c r="T26" s="94">
        <v>0</v>
      </c>
      <c r="U26" s="95"/>
      <c r="V26" s="94">
        <v>0</v>
      </c>
      <c r="W26" s="95"/>
      <c r="X26" s="94">
        <v>0</v>
      </c>
      <c r="Y26" s="95"/>
      <c r="Z26" s="94">
        <v>0</v>
      </c>
      <c r="AA26" s="95"/>
      <c r="AB26" s="230"/>
      <c r="AC26" s="209"/>
    </row>
    <row r="27" spans="1:29" ht="24.75" customHeight="1">
      <c r="A27" s="90"/>
      <c r="B27" s="100" t="s">
        <v>49</v>
      </c>
      <c r="C27" s="101"/>
      <c r="D27" s="82">
        <v>0</v>
      </c>
      <c r="E27" s="83"/>
      <c r="F27" s="82">
        <v>0</v>
      </c>
      <c r="G27" s="83"/>
      <c r="H27" s="82">
        <v>0</v>
      </c>
      <c r="I27" s="83"/>
      <c r="J27" s="82">
        <v>0</v>
      </c>
      <c r="K27" s="83"/>
      <c r="L27" s="82">
        <v>0</v>
      </c>
      <c r="M27" s="83"/>
      <c r="N27" s="82">
        <v>0</v>
      </c>
      <c r="O27" s="83"/>
      <c r="P27" s="82">
        <v>0</v>
      </c>
      <c r="Q27" s="83"/>
      <c r="R27" s="82">
        <v>0</v>
      </c>
      <c r="S27" s="83"/>
      <c r="T27" s="82">
        <v>0</v>
      </c>
      <c r="U27" s="83"/>
      <c r="V27" s="82">
        <v>0</v>
      </c>
      <c r="W27" s="83"/>
      <c r="X27" s="82">
        <v>0</v>
      </c>
      <c r="Y27" s="83"/>
      <c r="Z27" s="82">
        <v>0</v>
      </c>
      <c r="AA27" s="83"/>
      <c r="AB27" s="228"/>
      <c r="AC27" s="207"/>
    </row>
    <row r="28" spans="1:29" ht="24.75" customHeight="1" thickBot="1">
      <c r="A28" s="91"/>
      <c r="B28" s="112" t="s">
        <v>52</v>
      </c>
      <c r="C28" s="113"/>
      <c r="D28" s="71">
        <v>0</v>
      </c>
      <c r="E28" s="72"/>
      <c r="F28" s="71">
        <v>0</v>
      </c>
      <c r="G28" s="72"/>
      <c r="H28" s="71">
        <v>0</v>
      </c>
      <c r="I28" s="72"/>
      <c r="J28" s="71">
        <v>0</v>
      </c>
      <c r="K28" s="72"/>
      <c r="L28" s="71">
        <v>0</v>
      </c>
      <c r="M28" s="72"/>
      <c r="N28" s="71">
        <v>0</v>
      </c>
      <c r="O28" s="72"/>
      <c r="P28" s="71">
        <v>0</v>
      </c>
      <c r="Q28" s="72"/>
      <c r="R28" s="71">
        <v>2500</v>
      </c>
      <c r="S28" s="72"/>
      <c r="T28" s="71">
        <v>2500</v>
      </c>
      <c r="U28" s="72"/>
      <c r="V28" s="71">
        <v>0</v>
      </c>
      <c r="W28" s="72"/>
      <c r="X28" s="71">
        <v>0</v>
      </c>
      <c r="Y28" s="72"/>
      <c r="Z28" s="71">
        <v>0</v>
      </c>
      <c r="AA28" s="72"/>
      <c r="AB28" s="229"/>
      <c r="AC28" s="208"/>
    </row>
    <row r="29" spans="1:29" ht="24.75" customHeight="1" thickBot="1">
      <c r="A29" s="77" t="s">
        <v>37</v>
      </c>
      <c r="B29" s="78"/>
      <c r="C29" s="79"/>
      <c r="D29" s="82">
        <f>SUM(D24:D28)</f>
        <v>0</v>
      </c>
      <c r="E29" s="83"/>
      <c r="F29" s="82">
        <f t="shared" ref="F29" si="25">SUM(F24:F28)</f>
        <v>0</v>
      </c>
      <c r="G29" s="83"/>
      <c r="H29" s="82">
        <f t="shared" ref="H29" si="26">SUM(H24:H28)</f>
        <v>0</v>
      </c>
      <c r="I29" s="83"/>
      <c r="J29" s="82">
        <f>SUM(J24:J28)</f>
        <v>0</v>
      </c>
      <c r="K29" s="83"/>
      <c r="L29" s="82">
        <f t="shared" ref="L29" si="27">SUM(L24:L28)</f>
        <v>0</v>
      </c>
      <c r="M29" s="83"/>
      <c r="N29" s="82">
        <f>SUM(N24:N28)</f>
        <v>0</v>
      </c>
      <c r="O29" s="83"/>
      <c r="P29" s="82">
        <f>SUM(P24:P28)</f>
        <v>1948.3989999999999</v>
      </c>
      <c r="Q29" s="83"/>
      <c r="R29" s="82">
        <f>SUM(R24:R28)</f>
        <v>7067.8959999999997</v>
      </c>
      <c r="S29" s="83"/>
      <c r="T29" s="82">
        <f t="shared" ref="T29" si="28">SUM(T24:T28)</f>
        <v>7219.7920000000004</v>
      </c>
      <c r="U29" s="83"/>
      <c r="V29" s="82">
        <f t="shared" ref="V29" si="29">SUM(V24:V28)</f>
        <v>308.55</v>
      </c>
      <c r="W29" s="83"/>
      <c r="X29" s="82">
        <f t="shared" ref="X29" si="30">SUM(X24:X28)</f>
        <v>4623.3</v>
      </c>
      <c r="Y29" s="83"/>
      <c r="Z29" s="82">
        <f t="shared" ref="Z29" si="31">SUM(Z24:Z28)</f>
        <v>5941.9610000000002</v>
      </c>
      <c r="AA29" s="227"/>
      <c r="AB29" s="228"/>
      <c r="AC29" s="207"/>
    </row>
    <row r="30" spans="1:29" ht="24.75" customHeight="1" thickTop="1" thickBot="1">
      <c r="A30" s="66" t="s">
        <v>38</v>
      </c>
      <c r="B30" s="67"/>
      <c r="C30" s="68"/>
      <c r="D30" s="60">
        <f>D23-D29</f>
        <v>0</v>
      </c>
      <c r="E30" s="61"/>
      <c r="F30" s="69">
        <f>F23-F29</f>
        <v>0</v>
      </c>
      <c r="G30" s="70"/>
      <c r="H30" s="69">
        <f>H23-H29</f>
        <v>0</v>
      </c>
      <c r="I30" s="70"/>
      <c r="J30" s="69">
        <f>J23-J29</f>
        <v>0</v>
      </c>
      <c r="K30" s="70"/>
      <c r="L30" s="69">
        <f>L23-L29</f>
        <v>0</v>
      </c>
      <c r="M30" s="70"/>
      <c r="N30" s="69">
        <f>N23-N29</f>
        <v>0</v>
      </c>
      <c r="O30" s="70"/>
      <c r="P30" s="69">
        <f>P23-P29</f>
        <v>134184.601</v>
      </c>
      <c r="Q30" s="70"/>
      <c r="R30" s="69">
        <f>R23-R29</f>
        <v>165564.10399999999</v>
      </c>
      <c r="S30" s="70"/>
      <c r="T30" s="69">
        <f>T23-T29</f>
        <v>166044.20800000001</v>
      </c>
      <c r="U30" s="70"/>
      <c r="V30" s="69">
        <f>V23-V29</f>
        <v>102541.45</v>
      </c>
      <c r="W30" s="70"/>
      <c r="X30" s="69">
        <f>X21-X29</f>
        <v>186476.7</v>
      </c>
      <c r="Y30" s="70"/>
      <c r="Z30" s="60">
        <f>Z23-Z29</f>
        <v>188045.03899999999</v>
      </c>
      <c r="AA30" s="225"/>
      <c r="AB30" s="226"/>
      <c r="AC30" s="206"/>
    </row>
  </sheetData>
  <mergeCells count="309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Z20:AA20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P21:Q21"/>
    <mergeCell ref="R21:S21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T21:U21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R24:S24"/>
    <mergeCell ref="T24:U24"/>
    <mergeCell ref="V24:W24"/>
    <mergeCell ref="X24:Y24"/>
    <mergeCell ref="Z24:AA24"/>
    <mergeCell ref="AB24:AC24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Z26:AA26"/>
    <mergeCell ref="AB26:AC26"/>
    <mergeCell ref="Z25:AA25"/>
    <mergeCell ref="AB25:AC25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R25:S25"/>
    <mergeCell ref="T25:U25"/>
    <mergeCell ref="V25:W25"/>
    <mergeCell ref="X25:Y25"/>
    <mergeCell ref="B25:C25"/>
    <mergeCell ref="D25:E25"/>
    <mergeCell ref="F25:G25"/>
    <mergeCell ref="H25:I25"/>
    <mergeCell ref="J25:K25"/>
    <mergeCell ref="L25:M25"/>
    <mergeCell ref="X27:Y27"/>
    <mergeCell ref="B27:C27"/>
    <mergeCell ref="D27:E27"/>
    <mergeCell ref="F27:G27"/>
    <mergeCell ref="H27:I27"/>
    <mergeCell ref="J27:K27"/>
    <mergeCell ref="L27:M27"/>
    <mergeCell ref="R26:S26"/>
    <mergeCell ref="T26:U26"/>
    <mergeCell ref="V26:W26"/>
    <mergeCell ref="X26:Y26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A29:C29"/>
    <mergeCell ref="D29:E29"/>
    <mergeCell ref="F29:G29"/>
    <mergeCell ref="H29:I29"/>
    <mergeCell ref="J29:K29"/>
    <mergeCell ref="L29:M29"/>
    <mergeCell ref="AE8:AG8"/>
    <mergeCell ref="R30:S30"/>
    <mergeCell ref="T30:U30"/>
    <mergeCell ref="V30:W30"/>
    <mergeCell ref="X30:Y30"/>
    <mergeCell ref="Z30:AA30"/>
    <mergeCell ref="AB30:AC30"/>
    <mergeCell ref="Z29:AA29"/>
    <mergeCell ref="AB29:AC29"/>
    <mergeCell ref="R29:S29"/>
    <mergeCell ref="T29:U29"/>
    <mergeCell ref="V29:W29"/>
    <mergeCell ref="X29:Y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R27:S27"/>
    <mergeCell ref="T27:U27"/>
    <mergeCell ref="V27:W27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D0419-9C90-49B8-819C-FD5C066D49E6}">
  <dimension ref="A1:AC32"/>
  <sheetViews>
    <sheetView workbookViewId="0">
      <selection activeCell="D27" sqref="D27:E27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 ht="21.75" customHeight="1">
      <c r="A1" s="205" t="s">
        <v>39</v>
      </c>
      <c r="B1" s="205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</row>
    <row r="2" spans="1:29" ht="21.75" customHeight="1" thickBot="1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</row>
    <row r="3" spans="1:29" ht="21.75" customHeight="1" thickTop="1">
      <c r="A3" s="180" t="s">
        <v>0</v>
      </c>
      <c r="B3" s="181"/>
      <c r="C3" s="181"/>
      <c r="D3" s="182"/>
      <c r="E3" s="183" t="s">
        <v>1</v>
      </c>
      <c r="F3" s="181"/>
      <c r="G3" s="181"/>
      <c r="H3" s="181"/>
      <c r="I3" s="181"/>
      <c r="J3" s="181"/>
      <c r="K3" s="182"/>
      <c r="L3" s="183" t="s">
        <v>2</v>
      </c>
      <c r="M3" s="181"/>
      <c r="N3" s="181"/>
      <c r="O3" s="181"/>
      <c r="P3" s="181"/>
      <c r="Q3" s="181"/>
      <c r="R3" s="182"/>
      <c r="S3" s="183" t="s">
        <v>3</v>
      </c>
      <c r="T3" s="181"/>
      <c r="U3" s="181"/>
      <c r="V3" s="181"/>
      <c r="W3" s="181"/>
      <c r="X3" s="181"/>
      <c r="Y3" s="182"/>
      <c r="Z3" s="181" t="s">
        <v>4</v>
      </c>
      <c r="AA3" s="181"/>
      <c r="AB3" s="181"/>
      <c r="AC3" s="184"/>
    </row>
    <row r="4" spans="1:29" ht="21.75" customHeight="1" thickBot="1">
      <c r="A4" s="185"/>
      <c r="B4" s="186"/>
      <c r="C4" s="187"/>
      <c r="D4" s="139"/>
      <c r="E4" s="188" t="s">
        <v>64</v>
      </c>
      <c r="F4" s="189"/>
      <c r="G4" s="189"/>
      <c r="H4" s="189"/>
      <c r="I4" s="189"/>
      <c r="J4" s="189"/>
      <c r="K4" s="190"/>
      <c r="L4" s="138"/>
      <c r="M4" s="187"/>
      <c r="N4" s="187"/>
      <c r="O4" s="187"/>
      <c r="P4" s="187"/>
      <c r="Q4" s="187"/>
      <c r="R4" s="139"/>
      <c r="S4" s="218"/>
      <c r="T4" s="219"/>
      <c r="U4" s="219"/>
      <c r="V4" s="219"/>
      <c r="W4" s="219"/>
      <c r="X4" s="219"/>
      <c r="Y4" s="220"/>
      <c r="Z4" s="194" t="s">
        <v>5</v>
      </c>
      <c r="AA4" s="194"/>
      <c r="AB4" s="194"/>
      <c r="AC4" s="195"/>
    </row>
    <row r="5" spans="1:29" ht="21.7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1.75" customHeight="1">
      <c r="A6" s="170" t="s">
        <v>6</v>
      </c>
      <c r="B6" s="171"/>
      <c r="C6" s="172"/>
      <c r="D6" s="167" t="s">
        <v>11</v>
      </c>
      <c r="E6" s="168"/>
      <c r="F6" s="167" t="s">
        <v>12</v>
      </c>
      <c r="G6" s="168"/>
      <c r="H6" s="167" t="s">
        <v>13</v>
      </c>
      <c r="I6" s="168"/>
      <c r="J6" s="167" t="s">
        <v>14</v>
      </c>
      <c r="K6" s="168"/>
      <c r="L6" s="167" t="s">
        <v>15</v>
      </c>
      <c r="M6" s="168"/>
      <c r="N6" s="167" t="s">
        <v>16</v>
      </c>
      <c r="O6" s="168"/>
      <c r="P6" s="167" t="s">
        <v>17</v>
      </c>
      <c r="Q6" s="168"/>
      <c r="R6" s="167" t="s">
        <v>18</v>
      </c>
      <c r="S6" s="168"/>
      <c r="T6" s="167" t="s">
        <v>7</v>
      </c>
      <c r="U6" s="168"/>
      <c r="V6" s="167" t="s">
        <v>8</v>
      </c>
      <c r="W6" s="168"/>
      <c r="X6" s="167" t="s">
        <v>9</v>
      </c>
      <c r="Y6" s="168"/>
      <c r="Z6" s="167" t="s">
        <v>10</v>
      </c>
      <c r="AA6" s="168"/>
      <c r="AB6" s="167" t="s">
        <v>19</v>
      </c>
      <c r="AC6" s="169"/>
    </row>
    <row r="7" spans="1:29" ht="21.75" customHeight="1">
      <c r="A7" s="162" t="s">
        <v>41</v>
      </c>
      <c r="B7" s="163"/>
      <c r="C7" s="164"/>
      <c r="D7" s="3"/>
      <c r="E7" s="4" t="s">
        <v>20</v>
      </c>
      <c r="F7" s="3"/>
      <c r="G7" s="4" t="s">
        <v>20</v>
      </c>
      <c r="H7" s="3"/>
      <c r="I7" s="4" t="s">
        <v>20</v>
      </c>
      <c r="J7" s="3"/>
      <c r="K7" s="4" t="s">
        <v>20</v>
      </c>
      <c r="L7" s="3"/>
      <c r="M7" s="4" t="s">
        <v>20</v>
      </c>
      <c r="N7" s="3"/>
      <c r="O7" s="4" t="s">
        <v>20</v>
      </c>
      <c r="P7" s="3"/>
      <c r="Q7" s="4" t="s">
        <v>20</v>
      </c>
      <c r="R7" s="3"/>
      <c r="S7" s="4" t="s">
        <v>20</v>
      </c>
      <c r="T7" s="3"/>
      <c r="U7" s="4" t="s">
        <v>20</v>
      </c>
      <c r="V7" s="3"/>
      <c r="W7" s="4" t="s">
        <v>20</v>
      </c>
      <c r="X7" s="3"/>
      <c r="Y7" s="4" t="s">
        <v>20</v>
      </c>
      <c r="Z7" s="3"/>
      <c r="AA7" s="4" t="s">
        <v>20</v>
      </c>
      <c r="AB7" s="5"/>
      <c r="AC7" s="9" t="s">
        <v>20</v>
      </c>
    </row>
    <row r="8" spans="1:29" ht="21.75" customHeight="1">
      <c r="A8" s="162" t="s">
        <v>42</v>
      </c>
      <c r="B8" s="163"/>
      <c r="C8" s="164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5"/>
      <c r="AC8" s="9" t="s">
        <v>21</v>
      </c>
    </row>
    <row r="9" spans="1:29" ht="21.75" customHeight="1">
      <c r="A9" s="162" t="s">
        <v>22</v>
      </c>
      <c r="B9" s="163"/>
      <c r="C9" s="164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5"/>
      <c r="AC9" s="9" t="s">
        <v>21</v>
      </c>
    </row>
    <row r="10" spans="1:29" ht="21.75" customHeight="1">
      <c r="A10" s="162" t="s">
        <v>23</v>
      </c>
      <c r="B10" s="163"/>
      <c r="C10" s="164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5"/>
      <c r="AC10" s="9" t="s">
        <v>21</v>
      </c>
    </row>
    <row r="11" spans="1:29" ht="21.75" customHeight="1" thickBot="1">
      <c r="A11" s="159" t="s">
        <v>24</v>
      </c>
      <c r="B11" s="160"/>
      <c r="C11" s="161"/>
      <c r="D11" s="3"/>
      <c r="E11" s="4" t="s">
        <v>21</v>
      </c>
      <c r="F11" s="3"/>
      <c r="G11" s="4" t="s">
        <v>21</v>
      </c>
      <c r="H11" s="3"/>
      <c r="I11" s="4" t="s">
        <v>21</v>
      </c>
      <c r="J11" s="3"/>
      <c r="K11" s="4" t="s">
        <v>21</v>
      </c>
      <c r="L11" s="3"/>
      <c r="M11" s="4" t="s">
        <v>21</v>
      </c>
      <c r="N11" s="3"/>
      <c r="O11" s="4" t="s">
        <v>21</v>
      </c>
      <c r="P11" s="3"/>
      <c r="Q11" s="4" t="s">
        <v>21</v>
      </c>
      <c r="R11" s="3"/>
      <c r="S11" s="4" t="s">
        <v>21</v>
      </c>
      <c r="T11" s="3"/>
      <c r="U11" s="4" t="s">
        <v>21</v>
      </c>
      <c r="V11" s="3"/>
      <c r="W11" s="4" t="s">
        <v>21</v>
      </c>
      <c r="X11" s="3"/>
      <c r="Y11" s="4" t="s">
        <v>21</v>
      </c>
      <c r="Z11" s="3"/>
      <c r="AA11" s="4" t="s">
        <v>21</v>
      </c>
      <c r="AB11" s="5"/>
      <c r="AC11" s="9" t="s">
        <v>21</v>
      </c>
    </row>
    <row r="12" spans="1:29" ht="21.75" customHeight="1" thickTop="1">
      <c r="A12" s="77" t="s">
        <v>25</v>
      </c>
      <c r="B12" s="78"/>
      <c r="C12" s="79"/>
      <c r="D12" s="153"/>
      <c r="E12" s="154"/>
      <c r="F12" s="153"/>
      <c r="G12" s="154"/>
      <c r="H12" s="153"/>
      <c r="I12" s="154"/>
      <c r="J12" s="153"/>
      <c r="K12" s="154"/>
      <c r="L12" s="153"/>
      <c r="M12" s="154"/>
      <c r="N12" s="153"/>
      <c r="O12" s="154"/>
      <c r="P12" s="153"/>
      <c r="Q12" s="154"/>
      <c r="R12" s="153"/>
      <c r="S12" s="154"/>
      <c r="T12" s="153"/>
      <c r="U12" s="154"/>
      <c r="V12" s="153"/>
      <c r="W12" s="154"/>
      <c r="X12" s="153"/>
      <c r="Y12" s="154"/>
      <c r="Z12" s="153"/>
      <c r="AA12" s="154"/>
      <c r="AB12" s="153"/>
      <c r="AC12" s="154"/>
    </row>
    <row r="13" spans="1:29" ht="21.75" customHeight="1">
      <c r="A13" s="162" t="s">
        <v>50</v>
      </c>
      <c r="B13" s="163"/>
      <c r="C13" s="164"/>
      <c r="D13" s="94"/>
      <c r="E13" s="95"/>
      <c r="F13" s="94"/>
      <c r="G13" s="95"/>
      <c r="H13" s="94"/>
      <c r="I13" s="95"/>
      <c r="J13" s="94"/>
      <c r="K13" s="95"/>
      <c r="L13" s="94"/>
      <c r="M13" s="95"/>
      <c r="N13" s="94"/>
      <c r="O13" s="95"/>
      <c r="P13" s="94"/>
      <c r="Q13" s="95"/>
      <c r="R13" s="94"/>
      <c r="S13" s="95"/>
      <c r="T13" s="94"/>
      <c r="U13" s="95"/>
      <c r="V13" s="94"/>
      <c r="W13" s="95"/>
      <c r="X13" s="94"/>
      <c r="Y13" s="95"/>
      <c r="Z13" s="94"/>
      <c r="AA13" s="95"/>
      <c r="AB13" s="94"/>
      <c r="AC13" s="209"/>
    </row>
    <row r="14" spans="1:29" ht="21.75" customHeight="1">
      <c r="A14" s="165" t="s">
        <v>27</v>
      </c>
      <c r="B14" s="166"/>
      <c r="C14" s="163"/>
      <c r="D14" s="94"/>
      <c r="E14" s="95"/>
      <c r="F14" s="94"/>
      <c r="G14" s="95"/>
      <c r="H14" s="94"/>
      <c r="I14" s="95"/>
      <c r="J14" s="94"/>
      <c r="K14" s="95"/>
      <c r="L14" s="94"/>
      <c r="M14" s="95"/>
      <c r="N14" s="94"/>
      <c r="O14" s="95"/>
      <c r="P14" s="94"/>
      <c r="Q14" s="95"/>
      <c r="R14" s="94"/>
      <c r="S14" s="95"/>
      <c r="T14" s="94"/>
      <c r="U14" s="95"/>
      <c r="V14" s="94"/>
      <c r="W14" s="95"/>
      <c r="X14" s="94"/>
      <c r="Y14" s="95"/>
      <c r="Z14" s="94"/>
      <c r="AA14" s="95"/>
      <c r="AB14" s="94"/>
      <c r="AC14" s="95"/>
    </row>
    <row r="15" spans="1:29" ht="21.75" customHeight="1" thickBot="1">
      <c r="A15" s="159" t="s">
        <v>51</v>
      </c>
      <c r="B15" s="160"/>
      <c r="C15" s="161"/>
      <c r="D15" s="142"/>
      <c r="E15" s="143"/>
      <c r="F15" s="142"/>
      <c r="G15" s="143"/>
      <c r="H15" s="142"/>
      <c r="I15" s="143"/>
      <c r="J15" s="142"/>
      <c r="K15" s="143"/>
      <c r="L15" s="142"/>
      <c r="M15" s="143"/>
      <c r="N15" s="142"/>
      <c r="O15" s="143"/>
      <c r="P15" s="142"/>
      <c r="Q15" s="143"/>
      <c r="R15" s="142"/>
      <c r="S15" s="143"/>
      <c r="T15" s="142"/>
      <c r="U15" s="143"/>
      <c r="V15" s="142"/>
      <c r="W15" s="143"/>
      <c r="X15" s="142"/>
      <c r="Y15" s="143"/>
      <c r="Z15" s="142"/>
      <c r="AA15" s="143"/>
      <c r="AB15" s="142"/>
      <c r="AC15" s="215"/>
    </row>
    <row r="16" spans="1:29" ht="21.75" customHeight="1" thickTop="1">
      <c r="A16" s="149" t="s">
        <v>43</v>
      </c>
      <c r="B16" s="17" t="s">
        <v>54</v>
      </c>
      <c r="C16" s="6" t="s">
        <v>44</v>
      </c>
      <c r="D16" s="82"/>
      <c r="E16" s="83"/>
      <c r="F16" s="82"/>
      <c r="G16" s="83"/>
      <c r="H16" s="82"/>
      <c r="I16" s="83"/>
      <c r="J16" s="82"/>
      <c r="K16" s="83"/>
      <c r="L16" s="82"/>
      <c r="M16" s="83"/>
      <c r="N16" s="82"/>
      <c r="O16" s="83"/>
      <c r="P16" s="82"/>
      <c r="Q16" s="83"/>
      <c r="R16" s="82"/>
      <c r="S16" s="83"/>
      <c r="T16" s="82"/>
      <c r="U16" s="83"/>
      <c r="V16" s="82"/>
      <c r="W16" s="83"/>
      <c r="X16" s="82"/>
      <c r="Y16" s="83"/>
      <c r="Z16" s="82"/>
      <c r="AA16" s="83"/>
      <c r="AB16" s="82"/>
      <c r="AC16" s="207"/>
    </row>
    <row r="17" spans="1:29" ht="21.75" customHeight="1">
      <c r="A17" s="149"/>
      <c r="B17" s="16"/>
      <c r="C17" s="7" t="s">
        <v>45</v>
      </c>
      <c r="D17" s="94"/>
      <c r="E17" s="95"/>
      <c r="F17" s="94"/>
      <c r="G17" s="95"/>
      <c r="H17" s="94"/>
      <c r="I17" s="95"/>
      <c r="J17" s="94"/>
      <c r="K17" s="95"/>
      <c r="L17" s="94"/>
      <c r="M17" s="95"/>
      <c r="N17" s="94"/>
      <c r="O17" s="95"/>
      <c r="P17" s="94"/>
      <c r="Q17" s="95"/>
      <c r="R17" s="94"/>
      <c r="S17" s="95"/>
      <c r="T17" s="94"/>
      <c r="U17" s="95"/>
      <c r="V17" s="94"/>
      <c r="W17" s="95"/>
      <c r="X17" s="94"/>
      <c r="Y17" s="95"/>
      <c r="Z17" s="94"/>
      <c r="AA17" s="95"/>
      <c r="AB17" s="94"/>
      <c r="AC17" s="209"/>
    </row>
    <row r="18" spans="1:29" ht="21.75" customHeight="1">
      <c r="A18" s="149"/>
      <c r="B18" s="16"/>
      <c r="C18" s="7" t="s">
        <v>46</v>
      </c>
      <c r="D18" s="94"/>
      <c r="E18" s="95"/>
      <c r="F18" s="94"/>
      <c r="G18" s="95"/>
      <c r="H18" s="94"/>
      <c r="I18" s="95"/>
      <c r="J18" s="94"/>
      <c r="K18" s="95"/>
      <c r="L18" s="94"/>
      <c r="M18" s="95"/>
      <c r="N18" s="94"/>
      <c r="O18" s="95"/>
      <c r="P18" s="94"/>
      <c r="Q18" s="95"/>
      <c r="R18" s="94"/>
      <c r="S18" s="95"/>
      <c r="T18" s="94"/>
      <c r="U18" s="95"/>
      <c r="V18" s="94"/>
      <c r="W18" s="95"/>
      <c r="X18" s="94"/>
      <c r="Y18" s="95"/>
      <c r="Z18" s="94"/>
      <c r="AA18" s="95"/>
      <c r="AB18" s="94"/>
      <c r="AC18" s="209"/>
    </row>
    <row r="19" spans="1:29" ht="21.75" customHeight="1">
      <c r="A19" s="149"/>
      <c r="B19" s="100" t="s">
        <v>28</v>
      </c>
      <c r="C19" s="101"/>
      <c r="D19" s="94"/>
      <c r="E19" s="95"/>
      <c r="F19" s="94"/>
      <c r="G19" s="95"/>
      <c r="H19" s="94"/>
      <c r="I19" s="95"/>
      <c r="J19" s="94"/>
      <c r="K19" s="95"/>
      <c r="L19" s="94"/>
      <c r="M19" s="95"/>
      <c r="N19" s="94"/>
      <c r="O19" s="95"/>
      <c r="P19" s="94"/>
      <c r="Q19" s="95"/>
      <c r="R19" s="94"/>
      <c r="S19" s="95"/>
      <c r="T19" s="94"/>
      <c r="U19" s="95"/>
      <c r="V19" s="94"/>
      <c r="W19" s="95"/>
      <c r="X19" s="94"/>
      <c r="Y19" s="95"/>
      <c r="Z19" s="94"/>
      <c r="AA19" s="95"/>
      <c r="AB19" s="94"/>
      <c r="AC19" s="209"/>
    </row>
    <row r="20" spans="1:29" ht="21.75" customHeight="1">
      <c r="A20" s="149"/>
      <c r="B20" s="100" t="s">
        <v>29</v>
      </c>
      <c r="C20" s="101"/>
      <c r="D20" s="94"/>
      <c r="E20" s="95"/>
      <c r="F20" s="94"/>
      <c r="G20" s="95"/>
      <c r="H20" s="94"/>
      <c r="I20" s="95"/>
      <c r="J20" s="94"/>
      <c r="K20" s="95"/>
      <c r="L20" s="94"/>
      <c r="M20" s="95"/>
      <c r="N20" s="94"/>
      <c r="O20" s="95"/>
      <c r="P20" s="94"/>
      <c r="Q20" s="95"/>
      <c r="R20" s="94"/>
      <c r="S20" s="95"/>
      <c r="T20" s="94"/>
      <c r="U20" s="95"/>
      <c r="V20" s="94"/>
      <c r="W20" s="95"/>
      <c r="X20" s="94"/>
      <c r="Y20" s="95"/>
      <c r="Z20" s="94"/>
      <c r="AA20" s="95"/>
      <c r="AB20" s="94"/>
      <c r="AC20" s="209"/>
    </row>
    <row r="21" spans="1:29" ht="21.75" customHeight="1">
      <c r="A21" s="89"/>
      <c r="B21" s="100" t="s">
        <v>30</v>
      </c>
      <c r="C21" s="101"/>
      <c r="D21" s="94"/>
      <c r="E21" s="95"/>
      <c r="F21" s="94"/>
      <c r="G21" s="95"/>
      <c r="H21" s="94"/>
      <c r="I21" s="95"/>
      <c r="J21" s="94"/>
      <c r="K21" s="95"/>
      <c r="L21" s="94"/>
      <c r="M21" s="95"/>
      <c r="N21" s="94"/>
      <c r="O21" s="95"/>
      <c r="P21" s="94"/>
      <c r="Q21" s="95"/>
      <c r="R21" s="94"/>
      <c r="S21" s="95"/>
      <c r="T21" s="94"/>
      <c r="U21" s="95"/>
      <c r="V21" s="94"/>
      <c r="W21" s="95"/>
      <c r="X21" s="94"/>
      <c r="Y21" s="95"/>
      <c r="Z21" s="94"/>
      <c r="AA21" s="95"/>
      <c r="AB21" s="94"/>
      <c r="AC21" s="209"/>
    </row>
    <row r="22" spans="1:29" ht="21.75" customHeight="1">
      <c r="A22" s="162" t="s">
        <v>31</v>
      </c>
      <c r="B22" s="163"/>
      <c r="C22" s="164"/>
      <c r="D22" s="94">
        <f>INT(D7*D12+D8*D14+D10*D13+D11*D15+D16+D17+D18+D19+D20+D21)</f>
        <v>0</v>
      </c>
      <c r="E22" s="95"/>
      <c r="F22" s="94">
        <f>INT(F7*F12+F8*F14+F10*F13+F11*F15+F16+F17+F18+F19+F20+F21)</f>
        <v>0</v>
      </c>
      <c r="G22" s="95"/>
      <c r="H22" s="94">
        <f>INT(H7*H12+H8*H14+H10*H13+H11*H15+H16+H17+H18+H19+H20+H21)</f>
        <v>0</v>
      </c>
      <c r="I22" s="95"/>
      <c r="J22" s="94">
        <f>INT(J7*J12+J8*J14+J10*J13+J11*J15+J16+J17+J18+J19+J20+J21)</f>
        <v>0</v>
      </c>
      <c r="K22" s="95"/>
      <c r="L22" s="94">
        <f>INT(L7*L12+L8*L14+L10*L13+L11*L15+L16+L17+L18+L19+L20+L21)</f>
        <v>0</v>
      </c>
      <c r="M22" s="95"/>
      <c r="N22" s="94">
        <f>INT(N7*N12+N8*N14+N10*N13+N11*N15+N16+N17+N18+N19+N20+N21)</f>
        <v>0</v>
      </c>
      <c r="O22" s="95"/>
      <c r="P22" s="94">
        <f>INT(P7*P12+P8*P14+P10*P13+P11*P15+P16+P17+P18+P19+P20+P21)</f>
        <v>0</v>
      </c>
      <c r="Q22" s="95"/>
      <c r="R22" s="94">
        <f>INT(R7*R12+R8*R14+R10*R13+R11*R15+R16+R17+R18+R19+R20+R21)</f>
        <v>0</v>
      </c>
      <c r="S22" s="95"/>
      <c r="T22" s="94">
        <f>INT(T7*T12+T8*T14+T10*T13+T11*T15+T16+T17+T18+T19+T20+T21)</f>
        <v>0</v>
      </c>
      <c r="U22" s="95"/>
      <c r="V22" s="94">
        <f>INT(V7*V12+V8*V14+V10*V13+V11*V15+V16+V17+V18+V19+V20+V21)</f>
        <v>0</v>
      </c>
      <c r="W22" s="95"/>
      <c r="X22" s="94">
        <f>INT(X7*X12+X8*X14+X10*X13+X11*X15+X16+X17+X18+X19+X20+X21)</f>
        <v>0</v>
      </c>
      <c r="Y22" s="95"/>
      <c r="Z22" s="94">
        <f>INT(Z7*Z12+Z8*Z14+Z10*Z13+Z11*Z15+Z16+Z17+Z18+Z19+Z20+Z21)</f>
        <v>0</v>
      </c>
      <c r="AA22" s="95"/>
      <c r="AB22" s="94">
        <f>D22+F22+H22+J22+L22+N22</f>
        <v>0</v>
      </c>
      <c r="AC22" s="209"/>
    </row>
    <row r="23" spans="1:29" ht="21.75" customHeight="1">
      <c r="A23" s="162" t="s">
        <v>32</v>
      </c>
      <c r="B23" s="163"/>
      <c r="C23" s="164"/>
      <c r="D23" s="94"/>
      <c r="E23" s="95"/>
      <c r="F23" s="94"/>
      <c r="G23" s="95"/>
      <c r="H23" s="94"/>
      <c r="I23" s="95"/>
      <c r="J23" s="94"/>
      <c r="K23" s="95"/>
      <c r="L23" s="94"/>
      <c r="M23" s="95"/>
      <c r="N23" s="94"/>
      <c r="O23" s="95"/>
      <c r="P23" s="94"/>
      <c r="Q23" s="95"/>
      <c r="R23" s="94"/>
      <c r="S23" s="95"/>
      <c r="T23" s="94"/>
      <c r="U23" s="95"/>
      <c r="V23" s="94"/>
      <c r="W23" s="95"/>
      <c r="X23" s="94"/>
      <c r="Y23" s="95"/>
      <c r="Z23" s="94"/>
      <c r="AA23" s="95"/>
      <c r="AB23" s="94"/>
      <c r="AC23" s="209"/>
    </row>
    <row r="24" spans="1:29" ht="21.75" customHeight="1" thickBot="1">
      <c r="A24" s="133" t="s">
        <v>40</v>
      </c>
      <c r="B24" s="134"/>
      <c r="C24" s="135"/>
      <c r="D24" s="116"/>
      <c r="E24" s="117"/>
      <c r="F24" s="116"/>
      <c r="G24" s="117"/>
      <c r="H24" s="116"/>
      <c r="I24" s="117"/>
      <c r="J24" s="116"/>
      <c r="K24" s="117"/>
      <c r="L24" s="116"/>
      <c r="M24" s="117"/>
      <c r="N24" s="116"/>
      <c r="O24" s="117"/>
      <c r="P24" s="116"/>
      <c r="Q24" s="117"/>
      <c r="R24" s="116"/>
      <c r="S24" s="117"/>
      <c r="T24" s="116"/>
      <c r="U24" s="117"/>
      <c r="V24" s="116"/>
      <c r="W24" s="117"/>
      <c r="X24" s="116"/>
      <c r="Y24" s="117"/>
      <c r="Z24" s="116"/>
      <c r="AA24" s="117"/>
      <c r="AB24" s="116"/>
      <c r="AC24" s="212"/>
    </row>
    <row r="25" spans="1:29" ht="21.75" customHeight="1" thickBot="1">
      <c r="A25" s="122" t="s">
        <v>19</v>
      </c>
      <c r="B25" s="123"/>
      <c r="C25" s="124"/>
      <c r="D25" s="127">
        <f>D22+D23+D24</f>
        <v>0</v>
      </c>
      <c r="E25" s="128"/>
      <c r="F25" s="127">
        <f>F22+F23+F24</f>
        <v>0</v>
      </c>
      <c r="G25" s="128"/>
      <c r="H25" s="127">
        <f>H22+H23+H24</f>
        <v>0</v>
      </c>
      <c r="I25" s="128"/>
      <c r="J25" s="127">
        <f>J22+J23+J24</f>
        <v>0</v>
      </c>
      <c r="K25" s="128"/>
      <c r="L25" s="127">
        <f>L22+L23+L24</f>
        <v>0</v>
      </c>
      <c r="M25" s="128"/>
      <c r="N25" s="127">
        <f>N22+N23+N24</f>
        <v>0</v>
      </c>
      <c r="O25" s="128"/>
      <c r="P25" s="127">
        <f>P22+P23+P24</f>
        <v>0</v>
      </c>
      <c r="Q25" s="128"/>
      <c r="R25" s="127">
        <f>R22+R23+R24</f>
        <v>0</v>
      </c>
      <c r="S25" s="128"/>
      <c r="T25" s="127">
        <f>T22+T23+T24</f>
        <v>0</v>
      </c>
      <c r="U25" s="128"/>
      <c r="V25" s="127">
        <f>V22+V23+V24</f>
        <v>0</v>
      </c>
      <c r="W25" s="128"/>
      <c r="X25" s="127">
        <f>X22+X23+X24</f>
        <v>0</v>
      </c>
      <c r="Y25" s="128"/>
      <c r="Z25" s="127">
        <f>Z22+Z23+Z24</f>
        <v>0</v>
      </c>
      <c r="AA25" s="128"/>
      <c r="AB25" s="127">
        <f>D25+F25+H25+J25+L25+N25</f>
        <v>0</v>
      </c>
      <c r="AC25" s="210"/>
    </row>
    <row r="26" spans="1:29" ht="21.75" customHeight="1">
      <c r="A26" s="88" t="s">
        <v>33</v>
      </c>
      <c r="B26" s="108" t="s">
        <v>34</v>
      </c>
      <c r="C26" s="109"/>
      <c r="D26" s="92"/>
      <c r="E26" s="93"/>
      <c r="F26" s="92"/>
      <c r="G26" s="93"/>
      <c r="H26" s="92"/>
      <c r="I26" s="93"/>
      <c r="J26" s="92"/>
      <c r="K26" s="93"/>
      <c r="L26" s="92"/>
      <c r="M26" s="93"/>
      <c r="N26" s="92"/>
      <c r="O26" s="93"/>
      <c r="P26" s="92"/>
      <c r="Q26" s="93"/>
      <c r="R26" s="92"/>
      <c r="S26" s="93"/>
      <c r="T26" s="92"/>
      <c r="U26" s="93"/>
      <c r="V26" s="92"/>
      <c r="W26" s="93"/>
      <c r="X26" s="92"/>
      <c r="Y26" s="93"/>
      <c r="Z26" s="92"/>
      <c r="AA26" s="93"/>
      <c r="AB26" s="92"/>
      <c r="AC26" s="211"/>
    </row>
    <row r="27" spans="1:29" ht="21.75" customHeight="1">
      <c r="A27" s="89"/>
      <c r="B27" s="100" t="s">
        <v>35</v>
      </c>
      <c r="C27" s="101"/>
      <c r="D27" s="94"/>
      <c r="E27" s="95"/>
      <c r="F27" s="94"/>
      <c r="G27" s="95"/>
      <c r="H27" s="94"/>
      <c r="I27" s="95"/>
      <c r="J27" s="94"/>
      <c r="K27" s="95"/>
      <c r="L27" s="94"/>
      <c r="M27" s="95"/>
      <c r="N27" s="94"/>
      <c r="O27" s="95"/>
      <c r="P27" s="94"/>
      <c r="Q27" s="95"/>
      <c r="R27" s="94"/>
      <c r="S27" s="95"/>
      <c r="T27" s="94"/>
      <c r="U27" s="95"/>
      <c r="V27" s="94"/>
      <c r="W27" s="95"/>
      <c r="X27" s="94"/>
      <c r="Y27" s="95"/>
      <c r="Z27" s="94"/>
      <c r="AA27" s="95"/>
      <c r="AB27" s="94"/>
      <c r="AC27" s="209"/>
    </row>
    <row r="28" spans="1:29" ht="21.75" customHeight="1">
      <c r="A28" s="89"/>
      <c r="B28" s="100" t="s">
        <v>48</v>
      </c>
      <c r="C28" s="101"/>
      <c r="D28" s="94"/>
      <c r="E28" s="95"/>
      <c r="F28" s="94"/>
      <c r="G28" s="95"/>
      <c r="H28" s="94"/>
      <c r="I28" s="95"/>
      <c r="J28" s="94"/>
      <c r="K28" s="95"/>
      <c r="L28" s="94"/>
      <c r="M28" s="95"/>
      <c r="N28" s="94"/>
      <c r="O28" s="95"/>
      <c r="P28" s="94"/>
      <c r="Q28" s="95"/>
      <c r="R28" s="94"/>
      <c r="S28" s="95"/>
      <c r="T28" s="94"/>
      <c r="U28" s="95"/>
      <c r="V28" s="94"/>
      <c r="W28" s="95"/>
      <c r="X28" s="94"/>
      <c r="Y28" s="95"/>
      <c r="Z28" s="94"/>
      <c r="AA28" s="95"/>
      <c r="AB28" s="94"/>
      <c r="AC28" s="209"/>
    </row>
    <row r="29" spans="1:29" ht="21.75" customHeight="1">
      <c r="A29" s="90"/>
      <c r="B29" s="100" t="s">
        <v>49</v>
      </c>
      <c r="C29" s="101"/>
      <c r="D29" s="82"/>
      <c r="E29" s="83"/>
      <c r="F29" s="82"/>
      <c r="G29" s="83"/>
      <c r="H29" s="82"/>
      <c r="I29" s="83"/>
      <c r="J29" s="82"/>
      <c r="K29" s="83"/>
      <c r="L29" s="82"/>
      <c r="M29" s="83"/>
      <c r="N29" s="82"/>
      <c r="O29" s="83"/>
      <c r="P29" s="82"/>
      <c r="Q29" s="83"/>
      <c r="R29" s="82"/>
      <c r="S29" s="83"/>
      <c r="T29" s="82"/>
      <c r="U29" s="83"/>
      <c r="V29" s="82"/>
      <c r="W29" s="83"/>
      <c r="X29" s="82"/>
      <c r="Y29" s="83"/>
      <c r="Z29" s="82"/>
      <c r="AA29" s="83"/>
      <c r="AB29" s="82"/>
      <c r="AC29" s="207"/>
    </row>
    <row r="30" spans="1:29" ht="21.75" customHeight="1" thickBot="1">
      <c r="A30" s="91"/>
      <c r="B30" s="112" t="s">
        <v>52</v>
      </c>
      <c r="C30" s="113"/>
      <c r="D30" s="71"/>
      <c r="E30" s="72"/>
      <c r="F30" s="71"/>
      <c r="G30" s="72"/>
      <c r="H30" s="71"/>
      <c r="I30" s="72"/>
      <c r="J30" s="71"/>
      <c r="K30" s="72"/>
      <c r="L30" s="71"/>
      <c r="M30" s="72"/>
      <c r="N30" s="71"/>
      <c r="O30" s="72"/>
      <c r="P30" s="71"/>
      <c r="Q30" s="72"/>
      <c r="R30" s="71"/>
      <c r="S30" s="72"/>
      <c r="T30" s="71"/>
      <c r="U30" s="72"/>
      <c r="V30" s="71"/>
      <c r="W30" s="72"/>
      <c r="X30" s="71"/>
      <c r="Y30" s="72"/>
      <c r="Z30" s="71"/>
      <c r="AA30" s="72"/>
      <c r="AB30" s="71"/>
      <c r="AC30" s="208"/>
    </row>
    <row r="31" spans="1:29" ht="21.75" customHeight="1" thickBot="1">
      <c r="A31" s="77" t="s">
        <v>37</v>
      </c>
      <c r="B31" s="78"/>
      <c r="C31" s="79"/>
      <c r="D31" s="82">
        <f>SUM(D26:D30)</f>
        <v>0</v>
      </c>
      <c r="E31" s="83"/>
      <c r="F31" s="82">
        <f t="shared" ref="F31" si="0">SUM(F26:F30)</f>
        <v>0</v>
      </c>
      <c r="G31" s="83"/>
      <c r="H31" s="82">
        <f t="shared" ref="H31" si="1">SUM(H26:H30)</f>
        <v>0</v>
      </c>
      <c r="I31" s="83"/>
      <c r="J31" s="82">
        <f t="shared" ref="J31" si="2">SUM(J26:J30)</f>
        <v>0</v>
      </c>
      <c r="K31" s="83"/>
      <c r="L31" s="82">
        <f t="shared" ref="L31" si="3">SUM(L26:L30)</f>
        <v>0</v>
      </c>
      <c r="M31" s="83"/>
      <c r="N31" s="82">
        <f t="shared" ref="N31" si="4">SUM(N26:N30)</f>
        <v>0</v>
      </c>
      <c r="O31" s="83"/>
      <c r="P31" s="82">
        <f t="shared" ref="P31" si="5">SUM(P26:P30)</f>
        <v>0</v>
      </c>
      <c r="Q31" s="83"/>
      <c r="R31" s="82">
        <f t="shared" ref="R31" si="6">SUM(R26:R30)</f>
        <v>0</v>
      </c>
      <c r="S31" s="83"/>
      <c r="T31" s="82">
        <f t="shared" ref="T31" si="7">SUM(T26:T30)</f>
        <v>0</v>
      </c>
      <c r="U31" s="83"/>
      <c r="V31" s="82">
        <f t="shared" ref="V31" si="8">SUM(V26:V30)</f>
        <v>0</v>
      </c>
      <c r="W31" s="83"/>
      <c r="X31" s="82">
        <f t="shared" ref="X31" si="9">SUM(X26:X30)</f>
        <v>0</v>
      </c>
      <c r="Y31" s="83"/>
      <c r="Z31" s="82">
        <f t="shared" ref="Z31" si="10">SUM(Z26:Z30)</f>
        <v>0</v>
      </c>
      <c r="AA31" s="83"/>
      <c r="AB31" s="82">
        <f t="shared" ref="AB31" si="11">SUM(AB26:AB30)</f>
        <v>0</v>
      </c>
      <c r="AC31" s="207"/>
    </row>
    <row r="32" spans="1:29" ht="21.75" customHeight="1" thickTop="1" thickBot="1">
      <c r="A32" s="66" t="s">
        <v>38</v>
      </c>
      <c r="B32" s="67"/>
      <c r="C32" s="68"/>
      <c r="D32" s="60">
        <f>D25-D31</f>
        <v>0</v>
      </c>
      <c r="E32" s="61"/>
      <c r="F32" s="60">
        <f>F25-F31</f>
        <v>0</v>
      </c>
      <c r="G32" s="61"/>
      <c r="H32" s="60">
        <f>H25-H31</f>
        <v>0</v>
      </c>
      <c r="I32" s="61"/>
      <c r="J32" s="60">
        <f>J25-J31</f>
        <v>0</v>
      </c>
      <c r="K32" s="61"/>
      <c r="L32" s="60">
        <f>L25-L31</f>
        <v>0</v>
      </c>
      <c r="M32" s="61"/>
      <c r="N32" s="60">
        <f>N25-N31</f>
        <v>0</v>
      </c>
      <c r="O32" s="61"/>
      <c r="P32" s="60">
        <f>P25-P31</f>
        <v>0</v>
      </c>
      <c r="Q32" s="61"/>
      <c r="R32" s="60">
        <f>R25-R31</f>
        <v>0</v>
      </c>
      <c r="S32" s="61"/>
      <c r="T32" s="60">
        <f>T25-T31</f>
        <v>0</v>
      </c>
      <c r="U32" s="61"/>
      <c r="V32" s="60">
        <f>V25-V31</f>
        <v>0</v>
      </c>
      <c r="W32" s="61"/>
      <c r="X32" s="60">
        <f>X22-X31</f>
        <v>0</v>
      </c>
      <c r="Y32" s="61"/>
      <c r="Z32" s="60">
        <f>Z25-Z31</f>
        <v>0</v>
      </c>
      <c r="AA32" s="61"/>
      <c r="AB32" s="60">
        <f>D32+F32+H32+J32+L32+N32</f>
        <v>0</v>
      </c>
      <c r="AC32" s="206"/>
    </row>
  </sheetData>
  <mergeCells count="323">
    <mergeCell ref="L32:M32"/>
    <mergeCell ref="N32:O32"/>
    <mergeCell ref="L31:M31"/>
    <mergeCell ref="N31:O31"/>
    <mergeCell ref="AB32:AC32"/>
    <mergeCell ref="P32:Q32"/>
    <mergeCell ref="R32:S32"/>
    <mergeCell ref="T32:U32"/>
    <mergeCell ref="V32:W32"/>
    <mergeCell ref="X32:Y32"/>
    <mergeCell ref="Z32:AA32"/>
    <mergeCell ref="X31:Y31"/>
    <mergeCell ref="Z31:AA31"/>
    <mergeCell ref="AB31:AC31"/>
    <mergeCell ref="P31:Q31"/>
    <mergeCell ref="R31:S31"/>
    <mergeCell ref="T31:U31"/>
    <mergeCell ref="V31:W31"/>
    <mergeCell ref="A31:C31"/>
    <mergeCell ref="D31:E31"/>
    <mergeCell ref="F31:G31"/>
    <mergeCell ref="H31:I31"/>
    <mergeCell ref="J31:K31"/>
    <mergeCell ref="A32:C32"/>
    <mergeCell ref="D32:E32"/>
    <mergeCell ref="F32:G32"/>
    <mergeCell ref="H32:I32"/>
    <mergeCell ref="J32:K32"/>
    <mergeCell ref="T29:U29"/>
    <mergeCell ref="V29:W29"/>
    <mergeCell ref="X29:Y29"/>
    <mergeCell ref="Z29:AA29"/>
    <mergeCell ref="T30:U30"/>
    <mergeCell ref="V30:W30"/>
    <mergeCell ref="X30:Y30"/>
    <mergeCell ref="Z30:AA30"/>
    <mergeCell ref="AB30:AC30"/>
    <mergeCell ref="B30:C30"/>
    <mergeCell ref="D30:E30"/>
    <mergeCell ref="F30:G30"/>
    <mergeCell ref="H30:I30"/>
    <mergeCell ref="J30:K30"/>
    <mergeCell ref="L30:M30"/>
    <mergeCell ref="N30:O30"/>
    <mergeCell ref="P30:Q30"/>
    <mergeCell ref="R30:S30"/>
    <mergeCell ref="B28:C28"/>
    <mergeCell ref="D28:E28"/>
    <mergeCell ref="F28:G28"/>
    <mergeCell ref="H28:I28"/>
    <mergeCell ref="J28:K28"/>
    <mergeCell ref="X28:Y28"/>
    <mergeCell ref="Z28:AA28"/>
    <mergeCell ref="AB28:AC28"/>
    <mergeCell ref="B29:C29"/>
    <mergeCell ref="D29:E29"/>
    <mergeCell ref="F29:G29"/>
    <mergeCell ref="H29:I29"/>
    <mergeCell ref="J29:K29"/>
    <mergeCell ref="L29:M29"/>
    <mergeCell ref="N29:O29"/>
    <mergeCell ref="L28:M28"/>
    <mergeCell ref="N28:O28"/>
    <mergeCell ref="P28:Q28"/>
    <mergeCell ref="R28:S28"/>
    <mergeCell ref="T28:U28"/>
    <mergeCell ref="V28:W28"/>
    <mergeCell ref="AB29:AC29"/>
    <mergeCell ref="P29:Q29"/>
    <mergeCell ref="R29:S29"/>
    <mergeCell ref="T26:U26"/>
    <mergeCell ref="V26:W26"/>
    <mergeCell ref="X26:Y26"/>
    <mergeCell ref="Z26:AA26"/>
    <mergeCell ref="T27:U27"/>
    <mergeCell ref="V27:W27"/>
    <mergeCell ref="X27:Y27"/>
    <mergeCell ref="Z27:AA27"/>
    <mergeCell ref="AB27:AC27"/>
    <mergeCell ref="D27:E27"/>
    <mergeCell ref="F27:G27"/>
    <mergeCell ref="H27:I27"/>
    <mergeCell ref="J27:K27"/>
    <mergeCell ref="L27:M27"/>
    <mergeCell ref="N27:O27"/>
    <mergeCell ref="P27:Q27"/>
    <mergeCell ref="R27:S27"/>
    <mergeCell ref="P26:Q26"/>
    <mergeCell ref="R26:S26"/>
    <mergeCell ref="Z25:AA25"/>
    <mergeCell ref="AB25:AC25"/>
    <mergeCell ref="A26:A30"/>
    <mergeCell ref="B26:C26"/>
    <mergeCell ref="D26:E26"/>
    <mergeCell ref="F26:G26"/>
    <mergeCell ref="H26:I26"/>
    <mergeCell ref="J26:K26"/>
    <mergeCell ref="L26:M26"/>
    <mergeCell ref="N26:O26"/>
    <mergeCell ref="N25:O25"/>
    <mergeCell ref="P25:Q25"/>
    <mergeCell ref="R25:S25"/>
    <mergeCell ref="T25:U25"/>
    <mergeCell ref="V25:W25"/>
    <mergeCell ref="X25:Y25"/>
    <mergeCell ref="A25:C25"/>
    <mergeCell ref="D25:E25"/>
    <mergeCell ref="F25:G25"/>
    <mergeCell ref="H25:I25"/>
    <mergeCell ref="J25:K25"/>
    <mergeCell ref="L25:M25"/>
    <mergeCell ref="AB26:AC26"/>
    <mergeCell ref="B27:C27"/>
    <mergeCell ref="R24:S24"/>
    <mergeCell ref="T24:U24"/>
    <mergeCell ref="V24:W24"/>
    <mergeCell ref="X24:Y24"/>
    <mergeCell ref="Z24:AA24"/>
    <mergeCell ref="AB24:AC24"/>
    <mergeCell ref="Z23:AA23"/>
    <mergeCell ref="AB23:AC23"/>
    <mergeCell ref="A24:C24"/>
    <mergeCell ref="D24:E24"/>
    <mergeCell ref="F24:G24"/>
    <mergeCell ref="H24:I24"/>
    <mergeCell ref="J24:K24"/>
    <mergeCell ref="L24:M24"/>
    <mergeCell ref="N24:O24"/>
    <mergeCell ref="P24:Q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R22:S22"/>
    <mergeCell ref="T22:U22"/>
    <mergeCell ref="V22:W22"/>
    <mergeCell ref="X22:Y22"/>
    <mergeCell ref="Z22:AA22"/>
    <mergeCell ref="A22:C22"/>
    <mergeCell ref="D22:E22"/>
    <mergeCell ref="F22:G22"/>
    <mergeCell ref="H22:I22"/>
    <mergeCell ref="J22:K22"/>
    <mergeCell ref="L22:M22"/>
    <mergeCell ref="N22:O22"/>
    <mergeCell ref="P22:Q22"/>
    <mergeCell ref="N21:O21"/>
    <mergeCell ref="P21:Q21"/>
    <mergeCell ref="B21:C21"/>
    <mergeCell ref="D21:E21"/>
    <mergeCell ref="F21:G21"/>
    <mergeCell ref="H21:I21"/>
    <mergeCell ref="J21:K21"/>
    <mergeCell ref="L21:M21"/>
    <mergeCell ref="N19:O19"/>
    <mergeCell ref="P19:Q19"/>
    <mergeCell ref="R19:S19"/>
    <mergeCell ref="T19:U19"/>
    <mergeCell ref="V19:W19"/>
    <mergeCell ref="X19:Y19"/>
    <mergeCell ref="AB22:AC22"/>
    <mergeCell ref="Z21:AA21"/>
    <mergeCell ref="AB21:AC21"/>
    <mergeCell ref="R21:S21"/>
    <mergeCell ref="T21:U21"/>
    <mergeCell ref="V21:W21"/>
    <mergeCell ref="X21:Y21"/>
    <mergeCell ref="Z18:AA18"/>
    <mergeCell ref="AB18:AC18"/>
    <mergeCell ref="B19:C19"/>
    <mergeCell ref="D19:E19"/>
    <mergeCell ref="F19:G19"/>
    <mergeCell ref="H19:I19"/>
    <mergeCell ref="J19:K19"/>
    <mergeCell ref="L19:M19"/>
    <mergeCell ref="R20:S20"/>
    <mergeCell ref="T20:U20"/>
    <mergeCell ref="V20:W20"/>
    <mergeCell ref="X20:Y20"/>
    <mergeCell ref="Z20:AA20"/>
    <mergeCell ref="AB20:AC20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P20:Q20"/>
    <mergeCell ref="AB17:AC17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V18:W18"/>
    <mergeCell ref="X18:Y18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21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AAA8D-0BBA-457A-AE32-8835D873E1F3}">
  <sheetPr>
    <tabColor theme="0"/>
  </sheetPr>
  <dimension ref="A1:AC30"/>
  <sheetViews>
    <sheetView topLeftCell="A2" workbookViewId="0">
      <selection activeCell="Z8" sqref="Z8"/>
    </sheetView>
  </sheetViews>
  <sheetFormatPr defaultColWidth="5.625" defaultRowHeight="15"/>
  <cols>
    <col min="1" max="29" width="5.5" style="1" customWidth="1"/>
    <col min="30" max="16384" width="5.625" style="1"/>
  </cols>
  <sheetData>
    <row r="1" spans="1:29">
      <c r="A1" s="205" t="s">
        <v>86</v>
      </c>
      <c r="B1" s="205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</row>
    <row r="2" spans="1:29" ht="15.75" thickBot="1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</row>
    <row r="3" spans="1:29" ht="15.75" thickTop="1">
      <c r="A3" s="180" t="s">
        <v>0</v>
      </c>
      <c r="B3" s="181"/>
      <c r="C3" s="181"/>
      <c r="D3" s="182"/>
      <c r="E3" s="183" t="s">
        <v>1</v>
      </c>
      <c r="F3" s="181"/>
      <c r="G3" s="181"/>
      <c r="H3" s="181"/>
      <c r="I3" s="181"/>
      <c r="J3" s="181"/>
      <c r="K3" s="182"/>
      <c r="L3" s="183" t="s">
        <v>2</v>
      </c>
      <c r="M3" s="181"/>
      <c r="N3" s="181"/>
      <c r="O3" s="181"/>
      <c r="P3" s="181"/>
      <c r="Q3" s="181"/>
      <c r="R3" s="182"/>
      <c r="S3" s="183" t="s">
        <v>3</v>
      </c>
      <c r="T3" s="181"/>
      <c r="U3" s="181"/>
      <c r="V3" s="181"/>
      <c r="W3" s="181"/>
      <c r="X3" s="181"/>
      <c r="Y3" s="182"/>
      <c r="Z3" s="181" t="s">
        <v>4</v>
      </c>
      <c r="AA3" s="181"/>
      <c r="AB3" s="181"/>
      <c r="AC3" s="184"/>
    </row>
    <row r="4" spans="1:29" ht="35.25" customHeight="1" thickBot="1">
      <c r="A4" s="185"/>
      <c r="B4" s="186"/>
      <c r="C4" s="187"/>
      <c r="D4" s="139"/>
      <c r="E4" s="188" t="s">
        <v>47</v>
      </c>
      <c r="F4" s="189"/>
      <c r="G4" s="189"/>
      <c r="H4" s="189"/>
      <c r="I4" s="189"/>
      <c r="J4" s="189"/>
      <c r="K4" s="190"/>
      <c r="L4" s="138"/>
      <c r="M4" s="187"/>
      <c r="N4" s="187"/>
      <c r="O4" s="187"/>
      <c r="P4" s="187"/>
      <c r="Q4" s="187"/>
      <c r="R4" s="139"/>
      <c r="S4" s="191" t="s">
        <v>98</v>
      </c>
      <c r="T4" s="192"/>
      <c r="U4" s="192"/>
      <c r="V4" s="192"/>
      <c r="W4" s="192"/>
      <c r="X4" s="192"/>
      <c r="Y4" s="193"/>
      <c r="Z4" s="194" t="s">
        <v>5</v>
      </c>
      <c r="AA4" s="194"/>
      <c r="AB4" s="194"/>
      <c r="AC4" s="195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70" t="s">
        <v>6</v>
      </c>
      <c r="B6" s="171"/>
      <c r="C6" s="172"/>
      <c r="D6" s="173" t="s">
        <v>11</v>
      </c>
      <c r="E6" s="174"/>
      <c r="F6" s="173" t="s">
        <v>12</v>
      </c>
      <c r="G6" s="174"/>
      <c r="H6" s="167" t="s">
        <v>13</v>
      </c>
      <c r="I6" s="168"/>
      <c r="J6" s="167" t="s">
        <v>14</v>
      </c>
      <c r="K6" s="168"/>
      <c r="L6" s="167" t="s">
        <v>15</v>
      </c>
      <c r="M6" s="168"/>
      <c r="N6" s="167" t="s">
        <v>16</v>
      </c>
      <c r="O6" s="168"/>
      <c r="P6" s="167" t="s">
        <v>17</v>
      </c>
      <c r="Q6" s="168"/>
      <c r="R6" s="167" t="s">
        <v>18</v>
      </c>
      <c r="S6" s="168"/>
      <c r="T6" s="167" t="s">
        <v>7</v>
      </c>
      <c r="U6" s="168"/>
      <c r="V6" s="167" t="s">
        <v>8</v>
      </c>
      <c r="W6" s="168"/>
      <c r="X6" s="167" t="s">
        <v>9</v>
      </c>
      <c r="Y6" s="168"/>
      <c r="Z6" s="167" t="s">
        <v>10</v>
      </c>
      <c r="AA6" s="237"/>
      <c r="AB6" s="238" t="s">
        <v>19</v>
      </c>
      <c r="AC6" s="169"/>
    </row>
    <row r="7" spans="1:29" ht="24.75" customHeight="1">
      <c r="A7" s="162" t="s">
        <v>41</v>
      </c>
      <c r="B7" s="163"/>
      <c r="C7" s="164"/>
      <c r="D7" s="3"/>
      <c r="E7" s="4" t="s">
        <v>20</v>
      </c>
      <c r="F7" s="3"/>
      <c r="G7" s="4" t="s">
        <v>20</v>
      </c>
      <c r="H7" s="3"/>
      <c r="I7" s="4" t="s">
        <v>20</v>
      </c>
      <c r="J7" s="3"/>
      <c r="K7" s="4" t="s">
        <v>20</v>
      </c>
      <c r="L7" s="3"/>
      <c r="M7" s="4" t="s">
        <v>20</v>
      </c>
      <c r="N7" s="3"/>
      <c r="O7" s="4" t="s">
        <v>20</v>
      </c>
      <c r="P7" s="3">
        <v>17</v>
      </c>
      <c r="Q7" s="4" t="s">
        <v>20</v>
      </c>
      <c r="R7" s="3">
        <v>9</v>
      </c>
      <c r="S7" s="4" t="s">
        <v>20</v>
      </c>
      <c r="T7" s="3">
        <v>4</v>
      </c>
      <c r="U7" s="4" t="s">
        <v>20</v>
      </c>
      <c r="V7" s="3">
        <v>2</v>
      </c>
      <c r="W7" s="4" t="s">
        <v>20</v>
      </c>
      <c r="X7" s="3">
        <v>0</v>
      </c>
      <c r="Y7" s="4" t="s">
        <v>20</v>
      </c>
      <c r="Z7" s="3">
        <v>0</v>
      </c>
      <c r="AA7" s="4" t="s">
        <v>20</v>
      </c>
      <c r="AB7" s="24"/>
      <c r="AC7" s="9" t="s">
        <v>20</v>
      </c>
    </row>
    <row r="8" spans="1:29" ht="24.75" customHeight="1">
      <c r="A8" s="162" t="s">
        <v>42</v>
      </c>
      <c r="B8" s="163"/>
      <c r="C8" s="164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>
        <v>5</v>
      </c>
      <c r="S8" s="4" t="s">
        <v>20</v>
      </c>
      <c r="T8" s="3">
        <v>2</v>
      </c>
      <c r="U8" s="4" t="s">
        <v>20</v>
      </c>
      <c r="V8" s="3">
        <v>4</v>
      </c>
      <c r="W8" s="4" t="s">
        <v>20</v>
      </c>
      <c r="X8" s="3"/>
      <c r="Y8" s="4" t="s">
        <v>20</v>
      </c>
      <c r="Z8" s="3"/>
      <c r="AA8" s="4" t="s">
        <v>20</v>
      </c>
      <c r="AB8" s="24"/>
      <c r="AC8" s="9" t="s">
        <v>21</v>
      </c>
    </row>
    <row r="9" spans="1:29" ht="24.75" customHeight="1">
      <c r="A9" s="162" t="s">
        <v>50</v>
      </c>
      <c r="B9" s="163"/>
      <c r="C9" s="164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</row>
    <row r="10" spans="1:29" ht="24.75" customHeight="1" thickBot="1">
      <c r="A10" s="162" t="s">
        <v>62</v>
      </c>
      <c r="B10" s="163"/>
      <c r="C10" s="164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</row>
    <row r="11" spans="1:29" ht="24.75" customHeight="1" thickTop="1">
      <c r="A11" s="77" t="s">
        <v>25</v>
      </c>
      <c r="B11" s="78"/>
      <c r="C11" s="79"/>
      <c r="D11" s="153"/>
      <c r="E11" s="154"/>
      <c r="F11" s="153"/>
      <c r="G11" s="154"/>
      <c r="H11" s="153"/>
      <c r="I11" s="154"/>
      <c r="J11" s="153"/>
      <c r="K11" s="154"/>
      <c r="L11" s="153"/>
      <c r="M11" s="154"/>
      <c r="N11" s="153"/>
      <c r="O11" s="154"/>
      <c r="P11" s="153">
        <v>8928</v>
      </c>
      <c r="Q11" s="154"/>
      <c r="R11" s="153">
        <v>8928</v>
      </c>
      <c r="S11" s="154"/>
      <c r="T11" s="153">
        <v>8928</v>
      </c>
      <c r="U11" s="154"/>
      <c r="V11" s="153">
        <v>8950</v>
      </c>
      <c r="W11" s="154"/>
      <c r="X11" s="153">
        <v>8950</v>
      </c>
      <c r="Y11" s="154"/>
      <c r="Z11" s="153">
        <v>8950</v>
      </c>
      <c r="AA11" s="154"/>
      <c r="AB11" s="235"/>
      <c r="AC11" s="236"/>
    </row>
    <row r="12" spans="1:29" ht="24.75" customHeight="1">
      <c r="A12" s="162" t="s">
        <v>50</v>
      </c>
      <c r="B12" s="163"/>
      <c r="C12" s="164"/>
      <c r="D12" s="94"/>
      <c r="E12" s="95"/>
      <c r="F12" s="94"/>
      <c r="G12" s="95"/>
      <c r="H12" s="94"/>
      <c r="I12" s="95"/>
      <c r="J12" s="94"/>
      <c r="K12" s="95"/>
      <c r="L12" s="94"/>
      <c r="M12" s="95"/>
      <c r="N12" s="94"/>
      <c r="O12" s="95"/>
      <c r="P12" s="94">
        <v>1395</v>
      </c>
      <c r="Q12" s="95"/>
      <c r="R12" s="94">
        <v>1395</v>
      </c>
      <c r="S12" s="95"/>
      <c r="T12" s="94">
        <v>1395</v>
      </c>
      <c r="U12" s="95"/>
      <c r="V12" s="94">
        <v>1425</v>
      </c>
      <c r="W12" s="95"/>
      <c r="X12" s="94">
        <v>1425</v>
      </c>
      <c r="Y12" s="95"/>
      <c r="Z12" s="94">
        <v>1425</v>
      </c>
      <c r="AA12" s="95"/>
      <c r="AB12" s="230"/>
      <c r="AC12" s="209"/>
    </row>
    <row r="13" spans="1:29" ht="24.75" customHeight="1">
      <c r="A13" s="165" t="s">
        <v>27</v>
      </c>
      <c r="B13" s="166"/>
      <c r="C13" s="163"/>
      <c r="D13" s="94"/>
      <c r="E13" s="95"/>
      <c r="F13" s="94"/>
      <c r="G13" s="95"/>
      <c r="H13" s="94"/>
      <c r="I13" s="95"/>
      <c r="J13" s="94"/>
      <c r="K13" s="95"/>
      <c r="L13" s="94"/>
      <c r="M13" s="95"/>
      <c r="N13" s="94"/>
      <c r="O13" s="95"/>
      <c r="P13" s="94">
        <v>10928</v>
      </c>
      <c r="Q13" s="95"/>
      <c r="R13" s="94">
        <v>10928</v>
      </c>
      <c r="S13" s="95"/>
      <c r="T13" s="94">
        <v>11160</v>
      </c>
      <c r="U13" s="95"/>
      <c r="V13" s="94">
        <v>11187</v>
      </c>
      <c r="W13" s="95"/>
      <c r="X13" s="94">
        <v>11187</v>
      </c>
      <c r="Y13" s="95"/>
      <c r="Z13" s="94">
        <v>11187</v>
      </c>
      <c r="AA13" s="95"/>
      <c r="AB13" s="230"/>
      <c r="AC13" s="209"/>
    </row>
    <row r="14" spans="1:29" ht="24.75" customHeight="1" thickBot="1">
      <c r="A14" s="159" t="s">
        <v>51</v>
      </c>
      <c r="B14" s="160"/>
      <c r="C14" s="161"/>
      <c r="D14" s="142"/>
      <c r="E14" s="143"/>
      <c r="F14" s="142"/>
      <c r="G14" s="143"/>
      <c r="H14" s="142"/>
      <c r="I14" s="143"/>
      <c r="J14" s="142"/>
      <c r="K14" s="143"/>
      <c r="L14" s="142"/>
      <c r="M14" s="143"/>
      <c r="N14" s="142"/>
      <c r="O14" s="143"/>
      <c r="P14" s="142">
        <v>1707</v>
      </c>
      <c r="Q14" s="143"/>
      <c r="R14" s="142">
        <v>1707</v>
      </c>
      <c r="S14" s="143"/>
      <c r="T14" s="142">
        <v>1781</v>
      </c>
      <c r="U14" s="143"/>
      <c r="V14" s="142">
        <v>1781</v>
      </c>
      <c r="W14" s="143"/>
      <c r="X14" s="142">
        <v>1781</v>
      </c>
      <c r="Y14" s="143"/>
      <c r="Z14" s="142">
        <v>1781</v>
      </c>
      <c r="AA14" s="143"/>
      <c r="AB14" s="234"/>
      <c r="AC14" s="215"/>
    </row>
    <row r="15" spans="1:29" ht="24.75" customHeight="1" thickTop="1">
      <c r="A15" s="148" t="s">
        <v>43</v>
      </c>
      <c r="B15" s="29" t="s">
        <v>66</v>
      </c>
      <c r="C15" s="12" t="s">
        <v>44</v>
      </c>
      <c r="D15" s="153"/>
      <c r="E15" s="154"/>
      <c r="F15" s="153"/>
      <c r="G15" s="154"/>
      <c r="H15" s="153"/>
      <c r="I15" s="154"/>
      <c r="J15" s="153"/>
      <c r="K15" s="154"/>
      <c r="L15" s="153"/>
      <c r="M15" s="154"/>
      <c r="N15" s="153"/>
      <c r="O15" s="154"/>
      <c r="P15" s="153">
        <v>15776</v>
      </c>
      <c r="Q15" s="154"/>
      <c r="R15" s="153"/>
      <c r="S15" s="154"/>
      <c r="T15" s="153"/>
      <c r="U15" s="154"/>
      <c r="V15" s="153"/>
      <c r="W15" s="154"/>
      <c r="X15" s="153"/>
      <c r="Y15" s="154"/>
      <c r="Z15" s="153"/>
      <c r="AA15" s="154"/>
      <c r="AB15" s="228"/>
      <c r="AC15" s="207"/>
    </row>
    <row r="16" spans="1:29" ht="24.75" customHeight="1">
      <c r="A16" s="149"/>
      <c r="B16" s="8"/>
      <c r="C16" s="7" t="s">
        <v>45</v>
      </c>
      <c r="D16" s="94"/>
      <c r="E16" s="95"/>
      <c r="F16" s="94"/>
      <c r="G16" s="95"/>
      <c r="H16" s="94"/>
      <c r="I16" s="95"/>
      <c r="J16" s="94"/>
      <c r="K16" s="95"/>
      <c r="L16" s="94"/>
      <c r="M16" s="95"/>
      <c r="N16" s="94"/>
      <c r="O16" s="95"/>
      <c r="P16" s="94"/>
      <c r="Q16" s="95"/>
      <c r="R16" s="94"/>
      <c r="S16" s="95"/>
      <c r="T16" s="94"/>
      <c r="U16" s="95"/>
      <c r="V16" s="94"/>
      <c r="W16" s="95"/>
      <c r="X16" s="94"/>
      <c r="Y16" s="95"/>
      <c r="Z16" s="94"/>
      <c r="AA16" s="95"/>
      <c r="AB16" s="230"/>
      <c r="AC16" s="209"/>
    </row>
    <row r="17" spans="1:29" ht="24.75" customHeight="1">
      <c r="A17" s="149"/>
      <c r="B17" s="8" t="s">
        <v>91</v>
      </c>
      <c r="C17" s="7" t="s">
        <v>46</v>
      </c>
      <c r="D17" s="94"/>
      <c r="E17" s="95"/>
      <c r="F17" s="94"/>
      <c r="G17" s="95"/>
      <c r="H17" s="94"/>
      <c r="I17" s="95"/>
      <c r="J17" s="94"/>
      <c r="K17" s="95"/>
      <c r="L17" s="94"/>
      <c r="M17" s="95"/>
      <c r="N17" s="94"/>
      <c r="O17" s="95"/>
      <c r="P17" s="94"/>
      <c r="Q17" s="95"/>
      <c r="R17" s="94"/>
      <c r="S17" s="95"/>
      <c r="T17" s="94"/>
      <c r="U17" s="95"/>
      <c r="V17" s="94"/>
      <c r="W17" s="95"/>
      <c r="X17" s="94"/>
      <c r="Y17" s="95"/>
      <c r="Z17" s="94"/>
      <c r="AA17" s="95"/>
      <c r="AB17" s="230"/>
      <c r="AC17" s="209"/>
    </row>
    <row r="18" spans="1:29" ht="24.75" customHeight="1">
      <c r="A18" s="149"/>
      <c r="B18" s="100" t="s">
        <v>28</v>
      </c>
      <c r="C18" s="101"/>
      <c r="D18" s="94"/>
      <c r="E18" s="95"/>
      <c r="F18" s="94"/>
      <c r="G18" s="95"/>
      <c r="H18" s="94"/>
      <c r="I18" s="95"/>
      <c r="J18" s="94"/>
      <c r="K18" s="95"/>
      <c r="L18" s="94"/>
      <c r="M18" s="95"/>
      <c r="N18" s="94"/>
      <c r="O18" s="95"/>
      <c r="P18" s="94"/>
      <c r="Q18" s="95"/>
      <c r="R18" s="94"/>
      <c r="S18" s="95"/>
      <c r="T18" s="94"/>
      <c r="U18" s="95"/>
      <c r="V18" s="94"/>
      <c r="W18" s="95"/>
      <c r="X18" s="94"/>
      <c r="Y18" s="95"/>
      <c r="Z18" s="94"/>
      <c r="AA18" s="95"/>
      <c r="AB18" s="230"/>
      <c r="AC18" s="209"/>
    </row>
    <row r="19" spans="1:29" ht="24.75" customHeight="1">
      <c r="A19" s="149"/>
      <c r="B19" s="100" t="s">
        <v>29</v>
      </c>
      <c r="C19" s="101"/>
      <c r="D19" s="94"/>
      <c r="E19" s="95"/>
      <c r="F19" s="94"/>
      <c r="G19" s="95"/>
      <c r="H19" s="94"/>
      <c r="I19" s="95"/>
      <c r="J19" s="94"/>
      <c r="K19" s="95"/>
      <c r="L19" s="94"/>
      <c r="M19" s="95"/>
      <c r="N19" s="94"/>
      <c r="O19" s="95"/>
      <c r="P19" s="94"/>
      <c r="Q19" s="95"/>
      <c r="R19" s="94"/>
      <c r="S19" s="95"/>
      <c r="T19" s="94"/>
      <c r="U19" s="95"/>
      <c r="V19" s="94"/>
      <c r="W19" s="95"/>
      <c r="X19" s="94"/>
      <c r="Y19" s="95"/>
      <c r="Z19" s="94"/>
      <c r="AA19" s="95"/>
      <c r="AB19" s="230"/>
      <c r="AC19" s="209"/>
    </row>
    <row r="20" spans="1:29" ht="24.75" customHeight="1" thickBot="1">
      <c r="A20" s="150"/>
      <c r="B20" s="138" t="s">
        <v>30</v>
      </c>
      <c r="C20" s="139"/>
      <c r="D20" s="142"/>
      <c r="E20" s="143"/>
      <c r="F20" s="142"/>
      <c r="G20" s="143"/>
      <c r="H20" s="142"/>
      <c r="I20" s="143"/>
      <c r="J20" s="142"/>
      <c r="K20" s="143"/>
      <c r="L20" s="142"/>
      <c r="M20" s="143"/>
      <c r="N20" s="142"/>
      <c r="O20" s="143"/>
      <c r="P20" s="142"/>
      <c r="Q20" s="143"/>
      <c r="R20" s="142"/>
      <c r="S20" s="143"/>
      <c r="T20" s="142">
        <v>1537</v>
      </c>
      <c r="U20" s="143"/>
      <c r="V20" s="142"/>
      <c r="W20" s="143"/>
      <c r="X20" s="142"/>
      <c r="Y20" s="143"/>
      <c r="Z20" s="142"/>
      <c r="AA20" s="143"/>
      <c r="AB20" s="230"/>
      <c r="AC20" s="209"/>
    </row>
    <row r="21" spans="1:29" ht="24.75" customHeight="1" thickTop="1">
      <c r="A21" s="77" t="s">
        <v>31</v>
      </c>
      <c r="B21" s="78"/>
      <c r="C21" s="79"/>
      <c r="D21" s="153">
        <f>INT(D7*D11+D8*D13+D10*D14+D9*D12+D15+D16+D17+D18+D19+D20)</f>
        <v>0</v>
      </c>
      <c r="E21" s="154"/>
      <c r="F21" s="153">
        <f>INT(F7*F11+F8*F13+F10*F12+F15+F16+F17+F18+F19+F20+F9*F12)</f>
        <v>0</v>
      </c>
      <c r="G21" s="154"/>
      <c r="H21" s="153">
        <f t="shared" ref="H21" si="0">INT(H7*H11+H8*H13+H10*H12+H15+H16+H17+H18+H19+H20)</f>
        <v>0</v>
      </c>
      <c r="I21" s="154"/>
      <c r="J21" s="153">
        <f>INT(J7*J11+J8*J13+J10*J12+J9*J12+J15+J16+J17+J18+J19+J20)</f>
        <v>0</v>
      </c>
      <c r="K21" s="154"/>
      <c r="L21" s="153">
        <f>INT(L7*L11+L8*L13+L10*L12+L9*L12+L15+L16+L17+L18+L19+L20)</f>
        <v>0</v>
      </c>
      <c r="M21" s="154"/>
      <c r="N21" s="153">
        <f>INT(N7*N11+N8*N13+N9*N12+N15+N16+N17+N18+N19+N20)</f>
        <v>0</v>
      </c>
      <c r="O21" s="154"/>
      <c r="P21" s="153">
        <f>INT(P7*P11+P8*P13+P9*P12+P15+P16+P17+P18+P19+P20)</f>
        <v>167552</v>
      </c>
      <c r="Q21" s="154"/>
      <c r="R21" s="153">
        <f t="shared" ref="R21" si="1">INT(R7*R11+R8*R13+R10*R12+R15+R16+R17+R18+R19+R20)</f>
        <v>134992</v>
      </c>
      <c r="S21" s="154"/>
      <c r="T21" s="153">
        <f>INT(T7*T11+T8*T13+T9*T12+T15+T16+T17+T18+T19+T20)</f>
        <v>59569</v>
      </c>
      <c r="U21" s="154"/>
      <c r="V21" s="153">
        <f>INT(V7*V11+V8*V13+V9*V12+V15+V16+V17+V18+V19+V20)</f>
        <v>62648</v>
      </c>
      <c r="W21" s="154"/>
      <c r="X21" s="153">
        <f t="shared" ref="X21" si="2">INT(X7*X11+X8*X13+X10*X12+X15+X16+X17+X18+X19+X20)</f>
        <v>0</v>
      </c>
      <c r="Y21" s="154"/>
      <c r="Z21" s="153">
        <f>INT(Z7*Z11+Z8*Z13+Z9*Z12+Z15+Z16+Z17+Z18+Z19+Z20)</f>
        <v>0</v>
      </c>
      <c r="AA21" s="154"/>
      <c r="AB21" s="230"/>
      <c r="AC21" s="209"/>
    </row>
    <row r="22" spans="1:29" ht="24.75" customHeight="1" thickBot="1">
      <c r="A22" s="133" t="s">
        <v>40</v>
      </c>
      <c r="B22" s="134"/>
      <c r="C22" s="135"/>
      <c r="D22" s="71"/>
      <c r="E22" s="72"/>
      <c r="F22" s="71"/>
      <c r="G22" s="72"/>
      <c r="H22" s="71"/>
      <c r="I22" s="72"/>
      <c r="J22" s="71"/>
      <c r="K22" s="72"/>
      <c r="L22" s="71"/>
      <c r="M22" s="72"/>
      <c r="N22" s="71"/>
      <c r="O22" s="72"/>
      <c r="P22" s="71"/>
      <c r="Q22" s="72"/>
      <c r="R22" s="71"/>
      <c r="S22" s="72"/>
      <c r="T22" s="71"/>
      <c r="U22" s="72"/>
      <c r="V22" s="71"/>
      <c r="W22" s="72"/>
      <c r="X22" s="71"/>
      <c r="Y22" s="72"/>
      <c r="Z22" s="71"/>
      <c r="AA22" s="72"/>
      <c r="AB22" s="233"/>
      <c r="AC22" s="212"/>
    </row>
    <row r="23" spans="1:29" ht="24.75" customHeight="1" thickBot="1">
      <c r="A23" s="122" t="s">
        <v>19</v>
      </c>
      <c r="B23" s="123"/>
      <c r="C23" s="124"/>
      <c r="D23" s="127">
        <f>D21+D22</f>
        <v>0</v>
      </c>
      <c r="E23" s="128"/>
      <c r="F23" s="127">
        <f t="shared" ref="F23" si="3">F21+F22</f>
        <v>0</v>
      </c>
      <c r="G23" s="128"/>
      <c r="H23" s="127">
        <f t="shared" ref="H23" si="4">H21+H22</f>
        <v>0</v>
      </c>
      <c r="I23" s="128"/>
      <c r="J23" s="127">
        <f t="shared" ref="J23" si="5">J21+J22</f>
        <v>0</v>
      </c>
      <c r="K23" s="128"/>
      <c r="L23" s="127">
        <f t="shared" ref="L23" si="6">L21+L22</f>
        <v>0</v>
      </c>
      <c r="M23" s="128"/>
      <c r="N23" s="127">
        <f t="shared" ref="N23" si="7">N21+N22</f>
        <v>0</v>
      </c>
      <c r="O23" s="128"/>
      <c r="P23" s="127">
        <f t="shared" ref="P23" si="8">P21+P22</f>
        <v>167552</v>
      </c>
      <c r="Q23" s="128"/>
      <c r="R23" s="127">
        <f t="shared" ref="R23" si="9">R21+R22</f>
        <v>134992</v>
      </c>
      <c r="S23" s="128"/>
      <c r="T23" s="127">
        <f t="shared" ref="T23" si="10">T21+T22</f>
        <v>59569</v>
      </c>
      <c r="U23" s="128"/>
      <c r="V23" s="127">
        <f t="shared" ref="V23" si="11">V21+V22</f>
        <v>62648</v>
      </c>
      <c r="W23" s="128"/>
      <c r="X23" s="127">
        <f t="shared" ref="X23" si="12">X21+X22</f>
        <v>0</v>
      </c>
      <c r="Y23" s="128"/>
      <c r="Z23" s="127">
        <f t="shared" ref="Z23" si="13">Z21+Z22</f>
        <v>0</v>
      </c>
      <c r="AA23" s="128"/>
      <c r="AB23" s="232"/>
      <c r="AC23" s="210"/>
    </row>
    <row r="24" spans="1:29" ht="24.75" customHeight="1">
      <c r="A24" s="88" t="s">
        <v>33</v>
      </c>
      <c r="B24" s="108" t="s">
        <v>34</v>
      </c>
      <c r="C24" s="109"/>
      <c r="D24" s="92">
        <v>0</v>
      </c>
      <c r="E24" s="93"/>
      <c r="F24" s="92">
        <f t="shared" ref="F24" si="14">F23*0.003</f>
        <v>0</v>
      </c>
      <c r="G24" s="93"/>
      <c r="H24" s="92">
        <f t="shared" ref="H24" si="15">H23*0.003</f>
        <v>0</v>
      </c>
      <c r="I24" s="93"/>
      <c r="J24" s="92">
        <f t="shared" ref="J24" si="16">J23*0.003</f>
        <v>0</v>
      </c>
      <c r="K24" s="93"/>
      <c r="L24" s="92">
        <f t="shared" ref="L24" si="17">L23*0.003</f>
        <v>0</v>
      </c>
      <c r="M24" s="93"/>
      <c r="N24" s="92">
        <f t="shared" ref="N24" si="18">N23*0.003</f>
        <v>0</v>
      </c>
      <c r="O24" s="93"/>
      <c r="P24" s="92">
        <f t="shared" ref="P24" si="19">P23*0.003</f>
        <v>502.65600000000001</v>
      </c>
      <c r="Q24" s="93"/>
      <c r="R24" s="92">
        <f t="shared" ref="R24" si="20">R23*0.003</f>
        <v>404.976</v>
      </c>
      <c r="S24" s="93"/>
      <c r="T24" s="92">
        <f t="shared" ref="T24" si="21">T23*0.003</f>
        <v>178.70699999999999</v>
      </c>
      <c r="U24" s="93"/>
      <c r="V24" s="92">
        <f t="shared" ref="V24" si="22">V23*0.003</f>
        <v>187.94400000000002</v>
      </c>
      <c r="W24" s="93"/>
      <c r="X24" s="92">
        <f t="shared" ref="X24" si="23">X23*0.003</f>
        <v>0</v>
      </c>
      <c r="Y24" s="93"/>
      <c r="Z24" s="92">
        <f t="shared" ref="Z24" si="24">Z23*0.003</f>
        <v>0</v>
      </c>
      <c r="AA24" s="93"/>
      <c r="AB24" s="231"/>
      <c r="AC24" s="211"/>
    </row>
    <row r="25" spans="1:29" ht="24.75" customHeight="1">
      <c r="A25" s="89"/>
      <c r="B25" s="100" t="s">
        <v>35</v>
      </c>
      <c r="C25" s="101"/>
      <c r="D25" s="94">
        <v>0</v>
      </c>
      <c r="E25" s="95"/>
      <c r="F25" s="94">
        <v>0</v>
      </c>
      <c r="G25" s="95"/>
      <c r="H25" s="94">
        <v>0</v>
      </c>
      <c r="I25" s="95"/>
      <c r="J25" s="94">
        <v>0</v>
      </c>
      <c r="K25" s="95"/>
      <c r="L25" s="94">
        <v>0</v>
      </c>
      <c r="M25" s="95"/>
      <c r="N25" s="94">
        <v>0</v>
      </c>
      <c r="O25" s="95"/>
      <c r="P25" s="94">
        <v>3200</v>
      </c>
      <c r="Q25" s="95"/>
      <c r="R25" s="94">
        <v>2550</v>
      </c>
      <c r="S25" s="95"/>
      <c r="T25" s="94">
        <v>0</v>
      </c>
      <c r="U25" s="95"/>
      <c r="V25" s="94">
        <v>0</v>
      </c>
      <c r="W25" s="95"/>
      <c r="X25" s="94">
        <v>0</v>
      </c>
      <c r="Y25" s="95"/>
      <c r="Z25" s="94">
        <v>0</v>
      </c>
      <c r="AA25" s="95"/>
      <c r="AB25" s="230"/>
      <c r="AC25" s="209"/>
    </row>
    <row r="26" spans="1:29" ht="24.75" customHeight="1">
      <c r="A26" s="89"/>
      <c r="B26" s="100" t="s">
        <v>48</v>
      </c>
      <c r="C26" s="101"/>
      <c r="D26" s="94">
        <v>0</v>
      </c>
      <c r="E26" s="95"/>
      <c r="F26" s="94">
        <v>0</v>
      </c>
      <c r="G26" s="95"/>
      <c r="H26" s="94">
        <v>0</v>
      </c>
      <c r="I26" s="95"/>
      <c r="J26" s="94">
        <v>0</v>
      </c>
      <c r="K26" s="95"/>
      <c r="L26" s="94">
        <v>0</v>
      </c>
      <c r="M26" s="95"/>
      <c r="N26" s="94">
        <v>0</v>
      </c>
      <c r="O26" s="95"/>
      <c r="P26" s="94">
        <v>0</v>
      </c>
      <c r="Q26" s="95"/>
      <c r="R26" s="94">
        <v>0</v>
      </c>
      <c r="S26" s="95"/>
      <c r="T26" s="94">
        <v>0</v>
      </c>
      <c r="U26" s="95"/>
      <c r="V26" s="94">
        <v>0</v>
      </c>
      <c r="W26" s="95"/>
      <c r="X26" s="94">
        <v>0</v>
      </c>
      <c r="Y26" s="95"/>
      <c r="Z26" s="94">
        <v>0</v>
      </c>
      <c r="AA26" s="95"/>
      <c r="AB26" s="230"/>
      <c r="AC26" s="209"/>
    </row>
    <row r="27" spans="1:29" ht="24.75" customHeight="1">
      <c r="A27" s="90"/>
      <c r="B27" s="100" t="s">
        <v>49</v>
      </c>
      <c r="C27" s="101"/>
      <c r="D27" s="82">
        <v>0</v>
      </c>
      <c r="E27" s="83"/>
      <c r="F27" s="82">
        <v>0</v>
      </c>
      <c r="G27" s="83"/>
      <c r="H27" s="82">
        <v>0</v>
      </c>
      <c r="I27" s="83"/>
      <c r="J27" s="82">
        <v>0</v>
      </c>
      <c r="K27" s="83"/>
      <c r="L27" s="82">
        <v>0</v>
      </c>
      <c r="M27" s="83"/>
      <c r="N27" s="82">
        <v>0</v>
      </c>
      <c r="O27" s="83"/>
      <c r="P27" s="82">
        <v>0</v>
      </c>
      <c r="Q27" s="83"/>
      <c r="R27" s="82">
        <v>0</v>
      </c>
      <c r="S27" s="83"/>
      <c r="T27" s="82">
        <v>0</v>
      </c>
      <c r="U27" s="83"/>
      <c r="V27" s="82">
        <v>0</v>
      </c>
      <c r="W27" s="83"/>
      <c r="X27" s="82">
        <v>0</v>
      </c>
      <c r="Y27" s="83"/>
      <c r="Z27" s="82">
        <v>0</v>
      </c>
      <c r="AA27" s="83"/>
      <c r="AB27" s="228"/>
      <c r="AC27" s="207"/>
    </row>
    <row r="28" spans="1:29" ht="24.75" customHeight="1" thickBot="1">
      <c r="A28" s="91"/>
      <c r="B28" s="112" t="s">
        <v>52</v>
      </c>
      <c r="C28" s="113"/>
      <c r="D28" s="71">
        <v>0</v>
      </c>
      <c r="E28" s="72"/>
      <c r="F28" s="71">
        <v>0</v>
      </c>
      <c r="G28" s="72"/>
      <c r="H28" s="71">
        <v>0</v>
      </c>
      <c r="I28" s="72"/>
      <c r="J28" s="71">
        <v>0</v>
      </c>
      <c r="K28" s="72"/>
      <c r="L28" s="71">
        <v>0</v>
      </c>
      <c r="M28" s="72"/>
      <c r="N28" s="71">
        <v>0</v>
      </c>
      <c r="O28" s="72"/>
      <c r="P28" s="71">
        <v>4000</v>
      </c>
      <c r="Q28" s="72"/>
      <c r="R28" s="71">
        <v>3500</v>
      </c>
      <c r="S28" s="72"/>
      <c r="T28" s="71">
        <v>1500</v>
      </c>
      <c r="U28" s="72"/>
      <c r="V28" s="71">
        <v>0</v>
      </c>
      <c r="W28" s="72"/>
      <c r="X28" s="71">
        <v>0</v>
      </c>
      <c r="Y28" s="72"/>
      <c r="Z28" s="71">
        <v>0</v>
      </c>
      <c r="AA28" s="72"/>
      <c r="AB28" s="229"/>
      <c r="AC28" s="208"/>
    </row>
    <row r="29" spans="1:29" ht="24.75" customHeight="1" thickBot="1">
      <c r="A29" s="77" t="s">
        <v>37</v>
      </c>
      <c r="B29" s="78"/>
      <c r="C29" s="79"/>
      <c r="D29" s="82">
        <f>SUM(D24:D28)</f>
        <v>0</v>
      </c>
      <c r="E29" s="83"/>
      <c r="F29" s="82">
        <f t="shared" ref="F29" si="25">SUM(F24:F28)</f>
        <v>0</v>
      </c>
      <c r="G29" s="83"/>
      <c r="H29" s="82">
        <f t="shared" ref="H29" si="26">SUM(H24:H28)</f>
        <v>0</v>
      </c>
      <c r="I29" s="83"/>
      <c r="J29" s="82">
        <f>SUM(J24:J28)</f>
        <v>0</v>
      </c>
      <c r="K29" s="83"/>
      <c r="L29" s="82">
        <f t="shared" ref="L29" si="27">SUM(L24:L28)</f>
        <v>0</v>
      </c>
      <c r="M29" s="83"/>
      <c r="N29" s="82">
        <f>SUM(N24:N28)</f>
        <v>0</v>
      </c>
      <c r="O29" s="83"/>
      <c r="P29" s="82">
        <f t="shared" ref="P29" si="28">SUM(P24:P28)</f>
        <v>7702.6559999999999</v>
      </c>
      <c r="Q29" s="83"/>
      <c r="R29" s="82">
        <f t="shared" ref="R29" si="29">SUM(R24:R28)</f>
        <v>6454.9760000000006</v>
      </c>
      <c r="S29" s="83"/>
      <c r="T29" s="82">
        <f t="shared" ref="T29" si="30">SUM(T24:T28)</f>
        <v>1678.7069999999999</v>
      </c>
      <c r="U29" s="83"/>
      <c r="V29" s="82">
        <f t="shared" ref="V29" si="31">SUM(V24:V28)</f>
        <v>187.94400000000002</v>
      </c>
      <c r="W29" s="83"/>
      <c r="X29" s="82">
        <f t="shared" ref="X29" si="32">SUM(X24:X28)</f>
        <v>0</v>
      </c>
      <c r="Y29" s="83"/>
      <c r="Z29" s="82">
        <f t="shared" ref="Z29" si="33">SUM(Z24:Z28)</f>
        <v>0</v>
      </c>
      <c r="AA29" s="227"/>
      <c r="AB29" s="228"/>
      <c r="AC29" s="207"/>
    </row>
    <row r="30" spans="1:29" ht="24.75" customHeight="1" thickTop="1" thickBot="1">
      <c r="A30" s="66" t="s">
        <v>38</v>
      </c>
      <c r="B30" s="67"/>
      <c r="C30" s="68"/>
      <c r="D30" s="60">
        <f>D23-D29</f>
        <v>0</v>
      </c>
      <c r="E30" s="61"/>
      <c r="F30" s="69">
        <f>F23-F29</f>
        <v>0</v>
      </c>
      <c r="G30" s="70"/>
      <c r="H30" s="69">
        <f>H23-H29</f>
        <v>0</v>
      </c>
      <c r="I30" s="70"/>
      <c r="J30" s="69">
        <f>J23-J29</f>
        <v>0</v>
      </c>
      <c r="K30" s="70"/>
      <c r="L30" s="69">
        <f>L23-L29</f>
        <v>0</v>
      </c>
      <c r="M30" s="70"/>
      <c r="N30" s="69">
        <f>N23-N29</f>
        <v>0</v>
      </c>
      <c r="O30" s="70"/>
      <c r="P30" s="69">
        <f>P23-P29</f>
        <v>159849.34400000001</v>
      </c>
      <c r="Q30" s="70"/>
      <c r="R30" s="69">
        <f>R23-R29</f>
        <v>128537.024</v>
      </c>
      <c r="S30" s="70"/>
      <c r="T30" s="69">
        <f>T23-T29</f>
        <v>57890.292999999998</v>
      </c>
      <c r="U30" s="70"/>
      <c r="V30" s="69">
        <f>V23-V29</f>
        <v>62460.055999999997</v>
      </c>
      <c r="W30" s="70"/>
      <c r="X30" s="69">
        <f>X21-X29</f>
        <v>0</v>
      </c>
      <c r="Y30" s="70"/>
      <c r="Z30" s="60">
        <f>Z23-Z29</f>
        <v>0</v>
      </c>
      <c r="AA30" s="225"/>
      <c r="AB30" s="226"/>
      <c r="AC30" s="206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10BFE-B550-4D7D-8CDF-EB0254605DB2}">
  <sheetPr>
    <tabColor rgb="FFFFC000"/>
  </sheetPr>
  <dimension ref="A1:AC60"/>
  <sheetViews>
    <sheetView topLeftCell="A24" workbookViewId="0">
      <selection activeCell="Z36" sqref="Z36:AA60"/>
    </sheetView>
  </sheetViews>
  <sheetFormatPr defaultColWidth="5.625" defaultRowHeight="15"/>
  <cols>
    <col min="1" max="29" width="5.5" style="1" customWidth="1"/>
    <col min="30" max="16384" width="5.625" style="1"/>
  </cols>
  <sheetData>
    <row r="1" spans="1:29">
      <c r="A1" s="205" t="s">
        <v>86</v>
      </c>
      <c r="B1" s="205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</row>
    <row r="2" spans="1:29" ht="15.75" thickBot="1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</row>
    <row r="3" spans="1:29" ht="15.75" thickTop="1">
      <c r="A3" s="180" t="s">
        <v>0</v>
      </c>
      <c r="B3" s="181"/>
      <c r="C3" s="181"/>
      <c r="D3" s="182"/>
      <c r="E3" s="183" t="s">
        <v>1</v>
      </c>
      <c r="F3" s="181"/>
      <c r="G3" s="181"/>
      <c r="H3" s="181"/>
      <c r="I3" s="181"/>
      <c r="J3" s="181"/>
      <c r="K3" s="182"/>
      <c r="L3" s="183" t="s">
        <v>2</v>
      </c>
      <c r="M3" s="181"/>
      <c r="N3" s="181"/>
      <c r="O3" s="181"/>
      <c r="P3" s="181"/>
      <c r="Q3" s="181"/>
      <c r="R3" s="182"/>
      <c r="S3" s="183" t="s">
        <v>3</v>
      </c>
      <c r="T3" s="181"/>
      <c r="U3" s="181"/>
      <c r="V3" s="181"/>
      <c r="W3" s="181"/>
      <c r="X3" s="181"/>
      <c r="Y3" s="182"/>
      <c r="Z3" s="181" t="s">
        <v>4</v>
      </c>
      <c r="AA3" s="181"/>
      <c r="AB3" s="181"/>
      <c r="AC3" s="184"/>
    </row>
    <row r="4" spans="1:29" ht="35.25" customHeight="1" thickBot="1">
      <c r="A4" s="185">
        <v>45667</v>
      </c>
      <c r="B4" s="186"/>
      <c r="C4" s="187"/>
      <c r="D4" s="139"/>
      <c r="E4" s="188" t="s">
        <v>47</v>
      </c>
      <c r="F4" s="189"/>
      <c r="G4" s="189"/>
      <c r="H4" s="189"/>
      <c r="I4" s="189"/>
      <c r="J4" s="189"/>
      <c r="K4" s="190"/>
      <c r="L4" s="138"/>
      <c r="M4" s="187"/>
      <c r="N4" s="187"/>
      <c r="O4" s="187"/>
      <c r="P4" s="187"/>
      <c r="Q4" s="187"/>
      <c r="R4" s="139"/>
      <c r="S4" s="191" t="s">
        <v>96</v>
      </c>
      <c r="T4" s="192"/>
      <c r="U4" s="192"/>
      <c r="V4" s="192"/>
      <c r="W4" s="192"/>
      <c r="X4" s="192"/>
      <c r="Y4" s="193"/>
      <c r="Z4" s="194" t="s">
        <v>5</v>
      </c>
      <c r="AA4" s="194"/>
      <c r="AB4" s="194"/>
      <c r="AC4" s="195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70" t="s">
        <v>6</v>
      </c>
      <c r="B6" s="171"/>
      <c r="C6" s="172"/>
      <c r="D6" s="173" t="s">
        <v>11</v>
      </c>
      <c r="E6" s="174"/>
      <c r="F6" s="173" t="s">
        <v>12</v>
      </c>
      <c r="G6" s="174"/>
      <c r="H6" s="167" t="s">
        <v>13</v>
      </c>
      <c r="I6" s="168"/>
      <c r="J6" s="167" t="s">
        <v>14</v>
      </c>
      <c r="K6" s="168"/>
      <c r="L6" s="167" t="s">
        <v>15</v>
      </c>
      <c r="M6" s="168"/>
      <c r="N6" s="167" t="s">
        <v>16</v>
      </c>
      <c r="O6" s="168"/>
      <c r="P6" s="167" t="s">
        <v>17</v>
      </c>
      <c r="Q6" s="168"/>
      <c r="R6" s="167" t="s">
        <v>18</v>
      </c>
      <c r="S6" s="168"/>
      <c r="T6" s="167" t="s">
        <v>7</v>
      </c>
      <c r="U6" s="168"/>
      <c r="V6" s="167" t="s">
        <v>8</v>
      </c>
      <c r="W6" s="168"/>
      <c r="X6" s="167" t="s">
        <v>9</v>
      </c>
      <c r="Y6" s="168"/>
      <c r="Z6" s="167" t="s">
        <v>10</v>
      </c>
      <c r="AA6" s="237"/>
      <c r="AB6" s="238" t="s">
        <v>19</v>
      </c>
      <c r="AC6" s="169"/>
    </row>
    <row r="7" spans="1:29" ht="24.75" customHeight="1">
      <c r="A7" s="162" t="s">
        <v>41</v>
      </c>
      <c r="B7" s="163"/>
      <c r="C7" s="164"/>
      <c r="D7" s="3">
        <v>13</v>
      </c>
      <c r="E7" s="4" t="s">
        <v>20</v>
      </c>
      <c r="F7" s="3">
        <v>13</v>
      </c>
      <c r="G7" s="4" t="s">
        <v>20</v>
      </c>
      <c r="H7" s="3">
        <v>15</v>
      </c>
      <c r="I7" s="4" t="s">
        <v>20</v>
      </c>
      <c r="J7" s="3">
        <v>17</v>
      </c>
      <c r="K7" s="4" t="s">
        <v>20</v>
      </c>
      <c r="L7" s="3">
        <v>11</v>
      </c>
      <c r="M7" s="4" t="s">
        <v>20</v>
      </c>
      <c r="N7" s="3">
        <v>3</v>
      </c>
      <c r="O7" s="4" t="s">
        <v>20</v>
      </c>
      <c r="P7" s="3">
        <v>3</v>
      </c>
      <c r="Q7" s="4" t="s">
        <v>20</v>
      </c>
      <c r="R7" s="3">
        <v>1</v>
      </c>
      <c r="S7" s="4" t="s">
        <v>20</v>
      </c>
      <c r="T7" s="3">
        <v>0</v>
      </c>
      <c r="U7" s="4" t="s">
        <v>20</v>
      </c>
      <c r="V7" s="3">
        <v>0</v>
      </c>
      <c r="W7" s="4" t="s">
        <v>20</v>
      </c>
      <c r="X7" s="3">
        <v>0</v>
      </c>
      <c r="Y7" s="4" t="s">
        <v>20</v>
      </c>
      <c r="Z7" s="3">
        <v>0</v>
      </c>
      <c r="AA7" s="4" t="s">
        <v>20</v>
      </c>
      <c r="AB7" s="24"/>
      <c r="AC7" s="9" t="s">
        <v>20</v>
      </c>
    </row>
    <row r="8" spans="1:29" ht="24.75" customHeight="1">
      <c r="A8" s="162" t="s">
        <v>42</v>
      </c>
      <c r="B8" s="163"/>
      <c r="C8" s="164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>
        <v>1</v>
      </c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24"/>
      <c r="AC8" s="9" t="s">
        <v>21</v>
      </c>
    </row>
    <row r="9" spans="1:29" ht="24.75" customHeight="1">
      <c r="A9" s="162" t="s">
        <v>50</v>
      </c>
      <c r="B9" s="163"/>
      <c r="C9" s="164"/>
      <c r="D9" s="3"/>
      <c r="E9" s="4" t="s">
        <v>21</v>
      </c>
      <c r="F9" s="3">
        <v>1</v>
      </c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</row>
    <row r="10" spans="1:29" ht="24.75" customHeight="1" thickBot="1">
      <c r="A10" s="162" t="s">
        <v>62</v>
      </c>
      <c r="B10" s="163"/>
      <c r="C10" s="164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</row>
    <row r="11" spans="1:29" ht="24.75" customHeight="1" thickTop="1">
      <c r="A11" s="77" t="s">
        <v>25</v>
      </c>
      <c r="B11" s="78"/>
      <c r="C11" s="79"/>
      <c r="D11" s="153">
        <v>8000</v>
      </c>
      <c r="E11" s="154"/>
      <c r="F11" s="153">
        <v>8000</v>
      </c>
      <c r="G11" s="154"/>
      <c r="H11" s="153">
        <v>8000</v>
      </c>
      <c r="I11" s="154"/>
      <c r="J11" s="153">
        <v>8000</v>
      </c>
      <c r="K11" s="154"/>
      <c r="L11" s="153">
        <v>8000</v>
      </c>
      <c r="M11" s="154"/>
      <c r="N11" s="153">
        <v>8000</v>
      </c>
      <c r="O11" s="154"/>
      <c r="P11" s="153">
        <v>9200</v>
      </c>
      <c r="Q11" s="154"/>
      <c r="R11" s="153">
        <v>9200</v>
      </c>
      <c r="S11" s="154"/>
      <c r="T11" s="153">
        <v>9200</v>
      </c>
      <c r="U11" s="154"/>
      <c r="V11" s="153">
        <v>9200</v>
      </c>
      <c r="W11" s="154"/>
      <c r="X11" s="153">
        <v>9200</v>
      </c>
      <c r="Y11" s="154"/>
      <c r="Z11" s="153">
        <v>9200</v>
      </c>
      <c r="AA11" s="154"/>
      <c r="AB11" s="235"/>
      <c r="AC11" s="236"/>
    </row>
    <row r="12" spans="1:29" ht="24.75" customHeight="1">
      <c r="A12" s="162" t="s">
        <v>50</v>
      </c>
      <c r="B12" s="163"/>
      <c r="C12" s="164"/>
      <c r="D12" s="94">
        <v>1250</v>
      </c>
      <c r="E12" s="95"/>
      <c r="F12" s="94">
        <v>1250</v>
      </c>
      <c r="G12" s="95"/>
      <c r="H12" s="94">
        <v>1250</v>
      </c>
      <c r="I12" s="95"/>
      <c r="J12" s="94">
        <v>1250</v>
      </c>
      <c r="K12" s="95"/>
      <c r="L12" s="94">
        <v>1250</v>
      </c>
      <c r="M12" s="95"/>
      <c r="N12" s="94">
        <v>1250</v>
      </c>
      <c r="O12" s="95"/>
      <c r="P12" s="94">
        <v>1437</v>
      </c>
      <c r="Q12" s="95"/>
      <c r="R12" s="94">
        <v>1437</v>
      </c>
      <c r="S12" s="95"/>
      <c r="T12" s="94">
        <v>1437</v>
      </c>
      <c r="U12" s="95"/>
      <c r="V12" s="94">
        <v>1437</v>
      </c>
      <c r="W12" s="95"/>
      <c r="X12" s="94">
        <v>1437</v>
      </c>
      <c r="Y12" s="95"/>
      <c r="Z12" s="94">
        <v>1437</v>
      </c>
      <c r="AA12" s="95"/>
      <c r="AB12" s="230"/>
      <c r="AC12" s="209"/>
    </row>
    <row r="13" spans="1:29" ht="24.75" customHeight="1">
      <c r="A13" s="165" t="s">
        <v>27</v>
      </c>
      <c r="B13" s="166"/>
      <c r="C13" s="163"/>
      <c r="D13" s="94">
        <v>10000</v>
      </c>
      <c r="E13" s="95"/>
      <c r="F13" s="94">
        <v>10000</v>
      </c>
      <c r="G13" s="95"/>
      <c r="H13" s="94">
        <v>10000</v>
      </c>
      <c r="I13" s="95"/>
      <c r="J13" s="94">
        <v>10000</v>
      </c>
      <c r="K13" s="95"/>
      <c r="L13" s="94">
        <v>10000</v>
      </c>
      <c r="M13" s="95"/>
      <c r="N13" s="94">
        <v>10000</v>
      </c>
      <c r="O13" s="95"/>
      <c r="P13" s="94">
        <v>11200</v>
      </c>
      <c r="Q13" s="95"/>
      <c r="R13" s="94">
        <v>11200</v>
      </c>
      <c r="S13" s="95"/>
      <c r="T13" s="94">
        <v>11200</v>
      </c>
      <c r="U13" s="95"/>
      <c r="V13" s="94">
        <v>11200</v>
      </c>
      <c r="W13" s="95"/>
      <c r="X13" s="94">
        <v>11200</v>
      </c>
      <c r="Y13" s="95"/>
      <c r="Z13" s="94">
        <v>11200</v>
      </c>
      <c r="AA13" s="95"/>
      <c r="AB13" s="230"/>
      <c r="AC13" s="209"/>
    </row>
    <row r="14" spans="1:29" ht="24.75" customHeight="1" thickBot="1">
      <c r="A14" s="159" t="s">
        <v>51</v>
      </c>
      <c r="B14" s="160"/>
      <c r="C14" s="161"/>
      <c r="D14" s="142">
        <v>1562</v>
      </c>
      <c r="E14" s="143"/>
      <c r="F14" s="142">
        <v>1562</v>
      </c>
      <c r="G14" s="143"/>
      <c r="H14" s="142">
        <v>1562</v>
      </c>
      <c r="I14" s="143"/>
      <c r="J14" s="142">
        <v>1562</v>
      </c>
      <c r="K14" s="143"/>
      <c r="L14" s="142">
        <v>1562</v>
      </c>
      <c r="M14" s="143"/>
      <c r="N14" s="142">
        <v>1562</v>
      </c>
      <c r="O14" s="143"/>
      <c r="P14" s="142">
        <v>1750</v>
      </c>
      <c r="Q14" s="143"/>
      <c r="R14" s="142">
        <v>1750</v>
      </c>
      <c r="S14" s="143"/>
      <c r="T14" s="142">
        <v>1750</v>
      </c>
      <c r="U14" s="143"/>
      <c r="V14" s="142">
        <v>1750</v>
      </c>
      <c r="W14" s="143"/>
      <c r="X14" s="142">
        <v>1750</v>
      </c>
      <c r="Y14" s="143"/>
      <c r="Z14" s="142">
        <v>1750</v>
      </c>
      <c r="AA14" s="143"/>
      <c r="AB14" s="234"/>
      <c r="AC14" s="215"/>
    </row>
    <row r="15" spans="1:29" ht="24.75" customHeight="1" thickTop="1">
      <c r="A15" s="148" t="s">
        <v>43</v>
      </c>
      <c r="B15" s="29" t="s">
        <v>66</v>
      </c>
      <c r="C15" s="12" t="s">
        <v>44</v>
      </c>
      <c r="D15" s="153">
        <v>6500</v>
      </c>
      <c r="E15" s="154"/>
      <c r="F15" s="153">
        <v>6500</v>
      </c>
      <c r="G15" s="154"/>
      <c r="H15" s="153">
        <v>7000</v>
      </c>
      <c r="I15" s="154"/>
      <c r="J15" s="153">
        <v>4000</v>
      </c>
      <c r="K15" s="154"/>
      <c r="L15" s="153"/>
      <c r="M15" s="154"/>
      <c r="N15" s="153">
        <v>1500</v>
      </c>
      <c r="O15" s="154"/>
      <c r="P15" s="153"/>
      <c r="Q15" s="154"/>
      <c r="R15" s="153"/>
      <c r="S15" s="154"/>
      <c r="T15" s="153"/>
      <c r="U15" s="154"/>
      <c r="V15" s="153"/>
      <c r="W15" s="154"/>
      <c r="X15" s="153"/>
      <c r="Y15" s="154"/>
      <c r="Z15" s="153"/>
      <c r="AA15" s="154"/>
      <c r="AB15" s="228"/>
      <c r="AC15" s="207"/>
    </row>
    <row r="16" spans="1:29" ht="24.75" customHeight="1">
      <c r="A16" s="149"/>
      <c r="B16" s="8"/>
      <c r="C16" s="7" t="s">
        <v>45</v>
      </c>
      <c r="D16" s="94"/>
      <c r="E16" s="95"/>
      <c r="F16" s="94"/>
      <c r="G16" s="95"/>
      <c r="H16" s="94"/>
      <c r="I16" s="95"/>
      <c r="J16" s="94"/>
      <c r="K16" s="95"/>
      <c r="L16" s="94"/>
      <c r="M16" s="95"/>
      <c r="N16" s="94"/>
      <c r="O16" s="95"/>
      <c r="P16" s="94"/>
      <c r="Q16" s="95"/>
      <c r="R16" s="94"/>
      <c r="S16" s="95"/>
      <c r="T16" s="94"/>
      <c r="U16" s="95"/>
      <c r="V16" s="94"/>
      <c r="W16" s="95"/>
      <c r="X16" s="94"/>
      <c r="Y16" s="95"/>
      <c r="Z16" s="94"/>
      <c r="AA16" s="95"/>
      <c r="AB16" s="230"/>
      <c r="AC16" s="209"/>
    </row>
    <row r="17" spans="1:29" ht="24.75" customHeight="1">
      <c r="A17" s="149"/>
      <c r="B17" s="8" t="s">
        <v>91</v>
      </c>
      <c r="C17" s="7" t="s">
        <v>46</v>
      </c>
      <c r="D17" s="94"/>
      <c r="E17" s="95"/>
      <c r="F17" s="94"/>
      <c r="G17" s="95"/>
      <c r="H17" s="94"/>
      <c r="I17" s="95"/>
      <c r="J17" s="94"/>
      <c r="K17" s="95"/>
      <c r="L17" s="94">
        <v>35000</v>
      </c>
      <c r="M17" s="95"/>
      <c r="N17" s="94"/>
      <c r="O17" s="95"/>
      <c r="P17" s="94">
        <v>30000</v>
      </c>
      <c r="Q17" s="95"/>
      <c r="R17" s="94">
        <v>45000</v>
      </c>
      <c r="S17" s="95"/>
      <c r="T17" s="94">
        <v>80000</v>
      </c>
      <c r="U17" s="95"/>
      <c r="V17" s="94">
        <v>65000</v>
      </c>
      <c r="W17" s="95"/>
      <c r="X17" s="94">
        <v>60000</v>
      </c>
      <c r="Y17" s="95"/>
      <c r="Z17" s="94">
        <v>95000</v>
      </c>
      <c r="AA17" s="95"/>
      <c r="AB17" s="230"/>
      <c r="AC17" s="209"/>
    </row>
    <row r="18" spans="1:29" ht="24.75" customHeight="1">
      <c r="A18" s="149"/>
      <c r="B18" s="100" t="s">
        <v>28</v>
      </c>
      <c r="C18" s="101"/>
      <c r="D18" s="94"/>
      <c r="E18" s="95"/>
      <c r="F18" s="94"/>
      <c r="G18" s="95"/>
      <c r="H18" s="94"/>
      <c r="I18" s="95"/>
      <c r="J18" s="94"/>
      <c r="K18" s="95"/>
      <c r="L18" s="94"/>
      <c r="M18" s="95"/>
      <c r="N18" s="94">
        <v>2000</v>
      </c>
      <c r="O18" s="95"/>
      <c r="P18" s="94"/>
      <c r="Q18" s="95"/>
      <c r="R18" s="94"/>
      <c r="S18" s="95"/>
      <c r="T18" s="94">
        <v>2592</v>
      </c>
      <c r="U18" s="95"/>
      <c r="V18" s="94">
        <v>2112</v>
      </c>
      <c r="W18" s="95"/>
      <c r="X18" s="94">
        <v>3168</v>
      </c>
      <c r="Y18" s="95"/>
      <c r="Z18" s="94"/>
      <c r="AA18" s="95"/>
      <c r="AB18" s="230"/>
      <c r="AC18" s="209"/>
    </row>
    <row r="19" spans="1:29" ht="24.75" customHeight="1">
      <c r="A19" s="149"/>
      <c r="B19" s="100" t="s">
        <v>29</v>
      </c>
      <c r="C19" s="101"/>
      <c r="D19" s="94"/>
      <c r="E19" s="95"/>
      <c r="F19" s="94"/>
      <c r="G19" s="95"/>
      <c r="H19" s="94"/>
      <c r="I19" s="95"/>
      <c r="J19" s="94">
        <v>900</v>
      </c>
      <c r="K19" s="95"/>
      <c r="L19" s="94"/>
      <c r="M19" s="95"/>
      <c r="N19" s="94"/>
      <c r="O19" s="95"/>
      <c r="P19" s="94"/>
      <c r="Q19" s="95"/>
      <c r="R19" s="94"/>
      <c r="S19" s="95"/>
      <c r="T19" s="94"/>
      <c r="U19" s="95"/>
      <c r="V19" s="94"/>
      <c r="W19" s="95"/>
      <c r="X19" s="94"/>
      <c r="Y19" s="95"/>
      <c r="Z19" s="94"/>
      <c r="AA19" s="95"/>
      <c r="AB19" s="230"/>
      <c r="AC19" s="209"/>
    </row>
    <row r="20" spans="1:29" ht="24.75" customHeight="1" thickBot="1">
      <c r="A20" s="150"/>
      <c r="B20" s="138" t="s">
        <v>30</v>
      </c>
      <c r="C20" s="139"/>
      <c r="D20" s="142"/>
      <c r="E20" s="143"/>
      <c r="F20" s="142"/>
      <c r="G20" s="143"/>
      <c r="H20" s="142">
        <v>15000</v>
      </c>
      <c r="I20" s="143"/>
      <c r="J20" s="142">
        <v>45000</v>
      </c>
      <c r="K20" s="143"/>
      <c r="L20" s="142">
        <v>79500</v>
      </c>
      <c r="M20" s="143"/>
      <c r="N20" s="142"/>
      <c r="O20" s="143"/>
      <c r="P20" s="142"/>
      <c r="Q20" s="143"/>
      <c r="R20" s="142">
        <v>12000</v>
      </c>
      <c r="S20" s="143"/>
      <c r="T20" s="142"/>
      <c r="U20" s="143"/>
      <c r="V20" s="142"/>
      <c r="W20" s="143"/>
      <c r="X20" s="142"/>
      <c r="Y20" s="143"/>
      <c r="Z20" s="142"/>
      <c r="AA20" s="143"/>
      <c r="AB20" s="230"/>
      <c r="AC20" s="209"/>
    </row>
    <row r="21" spans="1:29" ht="24.75" customHeight="1" thickTop="1">
      <c r="A21" s="77" t="s">
        <v>31</v>
      </c>
      <c r="B21" s="78"/>
      <c r="C21" s="79"/>
      <c r="D21" s="153">
        <f>INT(D7*D11+D8*D13+D10*D14+D9*D12+D15+D16+D17+D18+D19+D20)</f>
        <v>110500</v>
      </c>
      <c r="E21" s="154"/>
      <c r="F21" s="153">
        <f>INT(F7*F11+F8*F13+F10*F12+F15+F16+F17+F18+F19+F20+F9*F12)</f>
        <v>111750</v>
      </c>
      <c r="G21" s="154"/>
      <c r="H21" s="153">
        <v>134000</v>
      </c>
      <c r="I21" s="154"/>
      <c r="J21" s="153">
        <v>113900</v>
      </c>
      <c r="K21" s="154"/>
      <c r="L21" s="153">
        <v>114500</v>
      </c>
      <c r="M21" s="154"/>
      <c r="N21" s="153">
        <f>INT(N7*N11+N8*N13+N9*N12+N15+N16+N17+N18+N19+N20)</f>
        <v>27500</v>
      </c>
      <c r="O21" s="154"/>
      <c r="P21" s="153">
        <v>57600</v>
      </c>
      <c r="Q21" s="154"/>
      <c r="R21" s="153">
        <v>77400</v>
      </c>
      <c r="S21" s="154"/>
      <c r="T21" s="153">
        <f>INT(T7*T11+T8*T13+T9*T12+T15+T16+T17+T18+T19+T20)</f>
        <v>82592</v>
      </c>
      <c r="U21" s="154"/>
      <c r="V21" s="153">
        <f>INT(V7*V11+V8*V13+V9*V12+V15+V16+V17+V18+V19+V20)</f>
        <v>67112</v>
      </c>
      <c r="W21" s="154"/>
      <c r="X21" s="153">
        <f t="shared" ref="X21" si="0">INT(X7*X11+X8*X13+X10*X12+X15+X16+X17+X18+X19+X20)</f>
        <v>63168</v>
      </c>
      <c r="Y21" s="154"/>
      <c r="Z21" s="153">
        <f>INT(Z7*Z11+Z8*Z13+Z9*Z12+Z15+Z16+Z17+Z18+Z19+Z20)</f>
        <v>95000</v>
      </c>
      <c r="AA21" s="154"/>
      <c r="AB21" s="230"/>
      <c r="AC21" s="209"/>
    </row>
    <row r="22" spans="1:29" ht="24.75" customHeight="1" thickBot="1">
      <c r="A22" s="133" t="s">
        <v>40</v>
      </c>
      <c r="B22" s="134"/>
      <c r="C22" s="135"/>
      <c r="D22" s="71"/>
      <c r="E22" s="72"/>
      <c r="F22" s="71"/>
      <c r="G22" s="72"/>
      <c r="H22" s="71"/>
      <c r="I22" s="72"/>
      <c r="J22" s="71"/>
      <c r="K22" s="72"/>
      <c r="L22" s="71"/>
      <c r="M22" s="72"/>
      <c r="N22" s="71"/>
      <c r="O22" s="72"/>
      <c r="P22" s="71"/>
      <c r="Q22" s="72"/>
      <c r="R22" s="71"/>
      <c r="S22" s="72"/>
      <c r="T22" s="71"/>
      <c r="U22" s="72"/>
      <c r="V22" s="71"/>
      <c r="W22" s="72"/>
      <c r="X22" s="71"/>
      <c r="Y22" s="72"/>
      <c r="Z22" s="71"/>
      <c r="AA22" s="72"/>
      <c r="AB22" s="233"/>
      <c r="AC22" s="212"/>
    </row>
    <row r="23" spans="1:29" ht="24.75" customHeight="1" thickBot="1">
      <c r="A23" s="122" t="s">
        <v>19</v>
      </c>
      <c r="B23" s="123"/>
      <c r="C23" s="124"/>
      <c r="D23" s="127">
        <f>D21+D22</f>
        <v>110500</v>
      </c>
      <c r="E23" s="128"/>
      <c r="F23" s="127">
        <f t="shared" ref="F23" si="1">F21+F22</f>
        <v>111750</v>
      </c>
      <c r="G23" s="128"/>
      <c r="H23" s="127">
        <f t="shared" ref="H23" si="2">H21+H22</f>
        <v>134000</v>
      </c>
      <c r="I23" s="128"/>
      <c r="J23" s="127">
        <f t="shared" ref="J23" si="3">J21+J22</f>
        <v>113900</v>
      </c>
      <c r="K23" s="128"/>
      <c r="L23" s="127">
        <f t="shared" ref="L23" si="4">L21+L22</f>
        <v>114500</v>
      </c>
      <c r="M23" s="128"/>
      <c r="N23" s="127">
        <f t="shared" ref="N23" si="5">N21+N22</f>
        <v>27500</v>
      </c>
      <c r="O23" s="128"/>
      <c r="P23" s="127">
        <f t="shared" ref="P23" si="6">P21+P22</f>
        <v>57600</v>
      </c>
      <c r="Q23" s="128"/>
      <c r="R23" s="127">
        <f t="shared" ref="R23" si="7">R21+R22</f>
        <v>77400</v>
      </c>
      <c r="S23" s="128"/>
      <c r="T23" s="127">
        <f t="shared" ref="T23" si="8">T21+T22</f>
        <v>82592</v>
      </c>
      <c r="U23" s="128"/>
      <c r="V23" s="127">
        <f t="shared" ref="V23" si="9">V21+V22</f>
        <v>67112</v>
      </c>
      <c r="W23" s="128"/>
      <c r="X23" s="127">
        <f t="shared" ref="X23" si="10">X21+X22</f>
        <v>63168</v>
      </c>
      <c r="Y23" s="128"/>
      <c r="Z23" s="127">
        <f t="shared" ref="Z23" si="11">Z21+Z22</f>
        <v>95000</v>
      </c>
      <c r="AA23" s="128"/>
      <c r="AB23" s="232"/>
      <c r="AC23" s="210"/>
    </row>
    <row r="24" spans="1:29" ht="24.75" customHeight="1">
      <c r="A24" s="88" t="s">
        <v>33</v>
      </c>
      <c r="B24" s="108" t="s">
        <v>34</v>
      </c>
      <c r="C24" s="109"/>
      <c r="D24" s="92">
        <v>0</v>
      </c>
      <c r="E24" s="93"/>
      <c r="F24" s="92">
        <f t="shared" ref="F24" si="12">F23*0.003</f>
        <v>335.25</v>
      </c>
      <c r="G24" s="93"/>
      <c r="H24" s="92">
        <f t="shared" ref="H24" si="13">H23*0.003</f>
        <v>402</v>
      </c>
      <c r="I24" s="93"/>
      <c r="J24" s="92">
        <f t="shared" ref="J24" si="14">J23*0.003</f>
        <v>341.7</v>
      </c>
      <c r="K24" s="93"/>
      <c r="L24" s="92">
        <f t="shared" ref="L24" si="15">L23*0.003</f>
        <v>343.5</v>
      </c>
      <c r="M24" s="93"/>
      <c r="N24" s="92">
        <f t="shared" ref="N24" si="16">N23*0.003</f>
        <v>82.5</v>
      </c>
      <c r="O24" s="93"/>
      <c r="P24" s="92">
        <f t="shared" ref="P24" si="17">P23*0.003</f>
        <v>172.8</v>
      </c>
      <c r="Q24" s="93"/>
      <c r="R24" s="92">
        <f t="shared" ref="R24" si="18">R23*0.003</f>
        <v>232.20000000000002</v>
      </c>
      <c r="S24" s="93"/>
      <c r="T24" s="92">
        <f t="shared" ref="T24" si="19">T23*0.003</f>
        <v>247.77600000000001</v>
      </c>
      <c r="U24" s="93"/>
      <c r="V24" s="92">
        <f t="shared" ref="V24" si="20">V23*0.003</f>
        <v>201.33600000000001</v>
      </c>
      <c r="W24" s="93"/>
      <c r="X24" s="92">
        <f t="shared" ref="X24" si="21">X23*0.003</f>
        <v>189.50399999999999</v>
      </c>
      <c r="Y24" s="93"/>
      <c r="Z24" s="92">
        <f t="shared" ref="Z24" si="22">Z23*0.003</f>
        <v>285</v>
      </c>
      <c r="AA24" s="93"/>
      <c r="AB24" s="231"/>
      <c r="AC24" s="211"/>
    </row>
    <row r="25" spans="1:29" ht="24.75" customHeight="1">
      <c r="A25" s="89"/>
      <c r="B25" s="100" t="s">
        <v>35</v>
      </c>
      <c r="C25" s="101"/>
      <c r="D25" s="94">
        <v>1240</v>
      </c>
      <c r="E25" s="95"/>
      <c r="F25" s="94">
        <v>1540</v>
      </c>
      <c r="G25" s="95"/>
      <c r="H25" s="94">
        <v>2601</v>
      </c>
      <c r="I25" s="95"/>
      <c r="J25" s="94">
        <v>1640</v>
      </c>
      <c r="K25" s="95"/>
      <c r="L25" s="94">
        <v>1640</v>
      </c>
      <c r="M25" s="95"/>
      <c r="N25" s="94">
        <v>0</v>
      </c>
      <c r="O25" s="95"/>
      <c r="P25" s="94">
        <v>0</v>
      </c>
      <c r="Q25" s="95"/>
      <c r="R25" s="94">
        <v>0</v>
      </c>
      <c r="S25" s="95"/>
      <c r="T25" s="94">
        <v>0</v>
      </c>
      <c r="U25" s="95"/>
      <c r="V25" s="94">
        <v>0</v>
      </c>
      <c r="W25" s="95"/>
      <c r="X25" s="94">
        <v>0</v>
      </c>
      <c r="Y25" s="95"/>
      <c r="Z25" s="94">
        <v>0</v>
      </c>
      <c r="AA25" s="95"/>
      <c r="AB25" s="230"/>
      <c r="AC25" s="209"/>
    </row>
    <row r="26" spans="1:29" ht="24.75" customHeight="1">
      <c r="A26" s="89"/>
      <c r="B26" s="100" t="s">
        <v>48</v>
      </c>
      <c r="C26" s="101"/>
      <c r="D26" s="94">
        <v>0</v>
      </c>
      <c r="E26" s="95"/>
      <c r="F26" s="94">
        <v>0</v>
      </c>
      <c r="G26" s="95"/>
      <c r="H26" s="94">
        <v>0</v>
      </c>
      <c r="I26" s="95"/>
      <c r="J26" s="94">
        <v>0</v>
      </c>
      <c r="K26" s="95"/>
      <c r="L26" s="94">
        <v>0</v>
      </c>
      <c r="M26" s="95"/>
      <c r="N26" s="94">
        <v>0</v>
      </c>
      <c r="O26" s="95"/>
      <c r="P26" s="94">
        <v>0</v>
      </c>
      <c r="Q26" s="95"/>
      <c r="R26" s="94">
        <v>0</v>
      </c>
      <c r="S26" s="95"/>
      <c r="T26" s="94">
        <v>0</v>
      </c>
      <c r="U26" s="95"/>
      <c r="V26" s="94">
        <v>0</v>
      </c>
      <c r="W26" s="95"/>
      <c r="X26" s="94">
        <v>0</v>
      </c>
      <c r="Y26" s="95"/>
      <c r="Z26" s="94">
        <v>0</v>
      </c>
      <c r="AA26" s="95"/>
      <c r="AB26" s="230"/>
      <c r="AC26" s="209"/>
    </row>
    <row r="27" spans="1:29" ht="24.75" customHeight="1">
      <c r="A27" s="90"/>
      <c r="B27" s="100" t="s">
        <v>49</v>
      </c>
      <c r="C27" s="101"/>
      <c r="D27" s="82">
        <v>0</v>
      </c>
      <c r="E27" s="83"/>
      <c r="F27" s="82">
        <v>0</v>
      </c>
      <c r="G27" s="83"/>
      <c r="H27" s="82">
        <v>16791</v>
      </c>
      <c r="I27" s="83"/>
      <c r="J27" s="82">
        <v>16791</v>
      </c>
      <c r="K27" s="83"/>
      <c r="L27" s="82">
        <v>16791</v>
      </c>
      <c r="M27" s="83"/>
      <c r="N27" s="82">
        <v>16791</v>
      </c>
      <c r="O27" s="83"/>
      <c r="P27" s="82">
        <v>16791</v>
      </c>
      <c r="Q27" s="83"/>
      <c r="R27" s="82">
        <v>16791</v>
      </c>
      <c r="S27" s="83"/>
      <c r="T27" s="82">
        <v>16791</v>
      </c>
      <c r="U27" s="83"/>
      <c r="V27" s="82">
        <v>16791</v>
      </c>
      <c r="W27" s="83"/>
      <c r="X27" s="82">
        <v>16791</v>
      </c>
      <c r="Y27" s="83"/>
      <c r="Z27" s="82">
        <v>0</v>
      </c>
      <c r="AA27" s="83"/>
      <c r="AB27" s="228"/>
      <c r="AC27" s="207"/>
    </row>
    <row r="28" spans="1:29" ht="24.75" customHeight="1" thickBot="1">
      <c r="A28" s="91"/>
      <c r="B28" s="112" t="s">
        <v>52</v>
      </c>
      <c r="C28" s="113"/>
      <c r="D28" s="71">
        <v>2750</v>
      </c>
      <c r="E28" s="72"/>
      <c r="F28" s="71">
        <v>2750</v>
      </c>
      <c r="G28" s="72"/>
      <c r="H28" s="71">
        <v>3750</v>
      </c>
      <c r="I28" s="72"/>
      <c r="J28" s="71">
        <v>3750</v>
      </c>
      <c r="K28" s="72"/>
      <c r="L28" s="71">
        <v>0</v>
      </c>
      <c r="M28" s="72"/>
      <c r="N28" s="71">
        <v>2000</v>
      </c>
      <c r="O28" s="72"/>
      <c r="P28" s="71">
        <v>0</v>
      </c>
      <c r="Q28" s="72"/>
      <c r="R28" s="71">
        <v>500</v>
      </c>
      <c r="S28" s="72"/>
      <c r="T28" s="71">
        <v>0</v>
      </c>
      <c r="U28" s="72"/>
      <c r="V28" s="71">
        <v>0</v>
      </c>
      <c r="W28" s="72"/>
      <c r="X28" s="71">
        <v>0</v>
      </c>
      <c r="Y28" s="72"/>
      <c r="Z28" s="71">
        <v>0</v>
      </c>
      <c r="AA28" s="72"/>
      <c r="AB28" s="229"/>
      <c r="AC28" s="208"/>
    </row>
    <row r="29" spans="1:29" ht="24.75" customHeight="1" thickBot="1">
      <c r="A29" s="77" t="s">
        <v>37</v>
      </c>
      <c r="B29" s="78"/>
      <c r="C29" s="79"/>
      <c r="D29" s="82">
        <f>SUM(D24:D28)</f>
        <v>3990</v>
      </c>
      <c r="E29" s="83"/>
      <c r="F29" s="82">
        <f t="shared" ref="F29" si="23">SUM(F24:F28)</f>
        <v>4625.25</v>
      </c>
      <c r="G29" s="83"/>
      <c r="H29" s="82">
        <f t="shared" ref="H29" si="24">SUM(H24:H28)</f>
        <v>23544</v>
      </c>
      <c r="I29" s="83"/>
      <c r="J29" s="82">
        <f>SUM(J24:J28)</f>
        <v>22522.7</v>
      </c>
      <c r="K29" s="83"/>
      <c r="L29" s="82">
        <f t="shared" ref="L29" si="25">SUM(L24:L28)</f>
        <v>18774.5</v>
      </c>
      <c r="M29" s="83"/>
      <c r="N29" s="82">
        <f>SUM(N24:N28)</f>
        <v>18873.5</v>
      </c>
      <c r="O29" s="83"/>
      <c r="P29" s="82">
        <f t="shared" ref="P29" si="26">SUM(P24:P28)</f>
        <v>16963.8</v>
      </c>
      <c r="Q29" s="83"/>
      <c r="R29" s="82">
        <f t="shared" ref="R29" si="27">SUM(R24:R28)</f>
        <v>17523.2</v>
      </c>
      <c r="S29" s="83"/>
      <c r="T29" s="82">
        <f t="shared" ref="T29" si="28">SUM(T24:T28)</f>
        <v>17038.776000000002</v>
      </c>
      <c r="U29" s="83"/>
      <c r="V29" s="82">
        <f t="shared" ref="V29" si="29">SUM(V24:V28)</f>
        <v>16992.335999999999</v>
      </c>
      <c r="W29" s="83"/>
      <c r="X29" s="82">
        <f t="shared" ref="X29" si="30">SUM(X24:X28)</f>
        <v>16980.504000000001</v>
      </c>
      <c r="Y29" s="83"/>
      <c r="Z29" s="82">
        <f t="shared" ref="Z29" si="31">SUM(Z24:Z28)</f>
        <v>285</v>
      </c>
      <c r="AA29" s="227"/>
      <c r="AB29" s="228"/>
      <c r="AC29" s="207"/>
    </row>
    <row r="30" spans="1:29" ht="24.75" customHeight="1" thickTop="1" thickBot="1">
      <c r="A30" s="66" t="s">
        <v>38</v>
      </c>
      <c r="B30" s="67"/>
      <c r="C30" s="68"/>
      <c r="D30" s="60">
        <f>D23-D29</f>
        <v>106510</v>
      </c>
      <c r="E30" s="61"/>
      <c r="F30" s="69">
        <f>F23-F29</f>
        <v>107124.75</v>
      </c>
      <c r="G30" s="70"/>
      <c r="H30" s="69">
        <f>H23-H29</f>
        <v>110456</v>
      </c>
      <c r="I30" s="70"/>
      <c r="J30" s="69">
        <f>J23-J29</f>
        <v>91377.3</v>
      </c>
      <c r="K30" s="70"/>
      <c r="L30" s="69">
        <f>L23-L29</f>
        <v>95725.5</v>
      </c>
      <c r="M30" s="70"/>
      <c r="N30" s="69">
        <f>N23-N29</f>
        <v>8626.5</v>
      </c>
      <c r="O30" s="70"/>
      <c r="P30" s="69">
        <f>P23-P29</f>
        <v>40636.199999999997</v>
      </c>
      <c r="Q30" s="70"/>
      <c r="R30" s="69">
        <f>R23-R29</f>
        <v>59876.800000000003</v>
      </c>
      <c r="S30" s="70"/>
      <c r="T30" s="69">
        <f>T23-T29</f>
        <v>65553.224000000002</v>
      </c>
      <c r="U30" s="70"/>
      <c r="V30" s="69">
        <f>V23-V29</f>
        <v>50119.664000000004</v>
      </c>
      <c r="W30" s="70"/>
      <c r="X30" s="69">
        <f>X21-X29</f>
        <v>46187.495999999999</v>
      </c>
      <c r="Y30" s="70"/>
      <c r="Z30" s="60">
        <f>Z23-Z29</f>
        <v>94715</v>
      </c>
      <c r="AA30" s="225"/>
      <c r="AB30" s="226"/>
      <c r="AC30" s="206"/>
    </row>
    <row r="31" spans="1:29">
      <c r="A31" s="205" t="s">
        <v>86</v>
      </c>
      <c r="B31" s="205"/>
      <c r="C31" s="216"/>
      <c r="D31" s="216"/>
      <c r="E31" s="216"/>
      <c r="F31" s="216"/>
      <c r="G31" s="216"/>
      <c r="H31" s="216"/>
      <c r="I31" s="216"/>
      <c r="J31" s="216"/>
      <c r="K31" s="216"/>
      <c r="L31" s="216"/>
      <c r="M31" s="216"/>
      <c r="N31" s="216"/>
      <c r="O31" s="216"/>
      <c r="P31" s="216"/>
      <c r="Q31" s="216"/>
      <c r="R31" s="216"/>
      <c r="S31" s="216"/>
      <c r="T31" s="216"/>
      <c r="U31" s="216"/>
      <c r="V31" s="216"/>
      <c r="W31" s="216"/>
      <c r="X31" s="216"/>
      <c r="Y31" s="216"/>
      <c r="Z31" s="216"/>
      <c r="AA31" s="216"/>
      <c r="AB31" s="216"/>
      <c r="AC31" s="216"/>
    </row>
    <row r="32" spans="1:29" ht="15.75" thickBot="1">
      <c r="A32" s="217"/>
      <c r="B32" s="217"/>
      <c r="C32" s="217"/>
      <c r="D32" s="217"/>
      <c r="E32" s="217"/>
      <c r="F32" s="217"/>
      <c r="G32" s="217"/>
      <c r="H32" s="217"/>
      <c r="I32" s="217"/>
      <c r="J32" s="217"/>
      <c r="K32" s="217"/>
      <c r="L32" s="217"/>
      <c r="M32" s="217"/>
      <c r="N32" s="217"/>
      <c r="O32" s="217"/>
      <c r="P32" s="217"/>
      <c r="Q32" s="217"/>
      <c r="R32" s="217"/>
      <c r="S32" s="217"/>
      <c r="T32" s="217"/>
      <c r="U32" s="217"/>
      <c r="V32" s="217"/>
      <c r="W32" s="217"/>
      <c r="X32" s="217"/>
      <c r="Y32" s="217"/>
      <c r="Z32" s="217"/>
      <c r="AA32" s="217"/>
      <c r="AB32" s="217"/>
      <c r="AC32" s="217"/>
    </row>
    <row r="33" spans="1:29" ht="15.75" thickTop="1">
      <c r="A33" s="180" t="s">
        <v>0</v>
      </c>
      <c r="B33" s="181"/>
      <c r="C33" s="181"/>
      <c r="D33" s="182"/>
      <c r="E33" s="183" t="s">
        <v>1</v>
      </c>
      <c r="F33" s="181"/>
      <c r="G33" s="181"/>
      <c r="H33" s="181"/>
      <c r="I33" s="181"/>
      <c r="J33" s="181"/>
      <c r="K33" s="182"/>
      <c r="L33" s="183" t="s">
        <v>2</v>
      </c>
      <c r="M33" s="181"/>
      <c r="N33" s="181"/>
      <c r="O33" s="181"/>
      <c r="P33" s="181"/>
      <c r="Q33" s="181"/>
      <c r="R33" s="182"/>
      <c r="S33" s="183" t="s">
        <v>3</v>
      </c>
      <c r="T33" s="181"/>
      <c r="U33" s="181"/>
      <c r="V33" s="181"/>
      <c r="W33" s="181"/>
      <c r="X33" s="181"/>
      <c r="Y33" s="182"/>
      <c r="Z33" s="181" t="s">
        <v>4</v>
      </c>
      <c r="AA33" s="181"/>
      <c r="AB33" s="181"/>
      <c r="AC33" s="184"/>
    </row>
    <row r="34" spans="1:29" ht="35.25" customHeight="1" thickBot="1">
      <c r="A34" s="185">
        <v>45778</v>
      </c>
      <c r="B34" s="186"/>
      <c r="C34" s="187"/>
      <c r="D34" s="139"/>
      <c r="E34" s="188" t="s">
        <v>47</v>
      </c>
      <c r="F34" s="189"/>
      <c r="G34" s="189"/>
      <c r="H34" s="189"/>
      <c r="I34" s="189"/>
      <c r="J34" s="189"/>
      <c r="K34" s="190"/>
      <c r="L34" s="138"/>
      <c r="M34" s="187"/>
      <c r="N34" s="187"/>
      <c r="O34" s="187"/>
      <c r="P34" s="187"/>
      <c r="Q34" s="187"/>
      <c r="R34" s="139"/>
      <c r="S34" s="191" t="s">
        <v>96</v>
      </c>
      <c r="T34" s="192"/>
      <c r="U34" s="192"/>
      <c r="V34" s="192"/>
      <c r="W34" s="192"/>
      <c r="X34" s="192"/>
      <c r="Y34" s="193"/>
      <c r="Z34" s="194" t="s">
        <v>5</v>
      </c>
      <c r="AA34" s="194"/>
      <c r="AB34" s="194"/>
      <c r="AC34" s="195"/>
    </row>
    <row r="35" spans="1:29" ht="10.5" customHeight="1" thickTop="1" thickBo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24.75" customHeight="1">
      <c r="A36" s="170" t="s">
        <v>6</v>
      </c>
      <c r="B36" s="171"/>
      <c r="C36" s="172"/>
      <c r="D36" s="173" t="s">
        <v>11</v>
      </c>
      <c r="E36" s="174"/>
      <c r="F36" s="173" t="s">
        <v>12</v>
      </c>
      <c r="G36" s="174"/>
      <c r="H36" s="167" t="s">
        <v>13</v>
      </c>
      <c r="I36" s="168"/>
      <c r="J36" s="167" t="s">
        <v>14</v>
      </c>
      <c r="K36" s="168"/>
      <c r="L36" s="167" t="s">
        <v>15</v>
      </c>
      <c r="M36" s="168"/>
      <c r="N36" s="167" t="s">
        <v>16</v>
      </c>
      <c r="O36" s="168"/>
      <c r="P36" s="167" t="s">
        <v>17</v>
      </c>
      <c r="Q36" s="168"/>
      <c r="R36" s="167" t="s">
        <v>18</v>
      </c>
      <c r="S36" s="168"/>
      <c r="T36" s="167" t="s">
        <v>7</v>
      </c>
      <c r="U36" s="168"/>
      <c r="V36" s="167" t="s">
        <v>8</v>
      </c>
      <c r="W36" s="168"/>
      <c r="X36" s="167" t="s">
        <v>9</v>
      </c>
      <c r="Y36" s="168"/>
      <c r="Z36" s="202" t="s">
        <v>10</v>
      </c>
      <c r="AA36" s="241"/>
      <c r="AB36" s="238" t="s">
        <v>19</v>
      </c>
      <c r="AC36" s="169"/>
    </row>
    <row r="37" spans="1:29" ht="24.75" customHeight="1">
      <c r="A37" s="162" t="s">
        <v>41</v>
      </c>
      <c r="B37" s="163"/>
      <c r="C37" s="164"/>
      <c r="D37" s="3"/>
      <c r="E37" s="4" t="s">
        <v>20</v>
      </c>
      <c r="F37" s="3">
        <v>13</v>
      </c>
      <c r="G37" s="4" t="s">
        <v>20</v>
      </c>
      <c r="H37" s="3">
        <v>14</v>
      </c>
      <c r="I37" s="4" t="s">
        <v>20</v>
      </c>
      <c r="J37" s="3">
        <v>8</v>
      </c>
      <c r="K37" s="4" t="s">
        <v>20</v>
      </c>
      <c r="L37" s="3">
        <v>11</v>
      </c>
      <c r="M37" s="4" t="s">
        <v>20</v>
      </c>
      <c r="N37" s="3">
        <v>3</v>
      </c>
      <c r="O37" s="4" t="s">
        <v>20</v>
      </c>
      <c r="P37" s="3">
        <v>3</v>
      </c>
      <c r="Q37" s="4" t="s">
        <v>20</v>
      </c>
      <c r="R37" s="3">
        <v>1</v>
      </c>
      <c r="S37" s="4" t="s">
        <v>20</v>
      </c>
      <c r="T37" s="3">
        <v>0</v>
      </c>
      <c r="U37" s="4" t="s">
        <v>20</v>
      </c>
      <c r="V37" s="3">
        <v>0</v>
      </c>
      <c r="W37" s="4" t="s">
        <v>20</v>
      </c>
      <c r="X37" s="3">
        <v>0</v>
      </c>
      <c r="Y37" s="4" t="s">
        <v>20</v>
      </c>
      <c r="Z37" s="31">
        <v>0</v>
      </c>
      <c r="AA37" s="32" t="s">
        <v>20</v>
      </c>
      <c r="AB37" s="24"/>
      <c r="AC37" s="9" t="s">
        <v>20</v>
      </c>
    </row>
    <row r="38" spans="1:29" ht="24.75" customHeight="1">
      <c r="A38" s="162" t="s">
        <v>42</v>
      </c>
      <c r="B38" s="163"/>
      <c r="C38" s="164"/>
      <c r="D38" s="3"/>
      <c r="E38" s="4" t="s">
        <v>20</v>
      </c>
      <c r="F38" s="3"/>
      <c r="G38" s="4" t="s">
        <v>20</v>
      </c>
      <c r="H38" s="3"/>
      <c r="I38" s="4" t="s">
        <v>20</v>
      </c>
      <c r="J38" s="3"/>
      <c r="K38" s="4" t="s">
        <v>20</v>
      </c>
      <c r="L38" s="3"/>
      <c r="M38" s="4" t="s">
        <v>20</v>
      </c>
      <c r="N38" s="3"/>
      <c r="O38" s="4" t="s">
        <v>20</v>
      </c>
      <c r="P38" s="3"/>
      <c r="Q38" s="4" t="s">
        <v>20</v>
      </c>
      <c r="R38" s="3">
        <v>1</v>
      </c>
      <c r="S38" s="4" t="s">
        <v>20</v>
      </c>
      <c r="T38" s="3"/>
      <c r="U38" s="4" t="s">
        <v>20</v>
      </c>
      <c r="V38" s="3"/>
      <c r="W38" s="4" t="s">
        <v>20</v>
      </c>
      <c r="X38" s="3"/>
      <c r="Y38" s="4" t="s">
        <v>20</v>
      </c>
      <c r="Z38" s="31"/>
      <c r="AA38" s="32" t="s">
        <v>20</v>
      </c>
      <c r="AB38" s="24"/>
      <c r="AC38" s="9" t="s">
        <v>21</v>
      </c>
    </row>
    <row r="39" spans="1:29" ht="24.75" customHeight="1">
      <c r="A39" s="162" t="s">
        <v>50</v>
      </c>
      <c r="B39" s="163"/>
      <c r="C39" s="164"/>
      <c r="D39" s="3"/>
      <c r="E39" s="4" t="s">
        <v>21</v>
      </c>
      <c r="F39" s="3">
        <v>1</v>
      </c>
      <c r="G39" s="4" t="s">
        <v>21</v>
      </c>
      <c r="H39" s="3"/>
      <c r="I39" s="4" t="s">
        <v>21</v>
      </c>
      <c r="J39" s="3"/>
      <c r="K39" s="4" t="s">
        <v>21</v>
      </c>
      <c r="L39" s="3"/>
      <c r="M39" s="4" t="s">
        <v>21</v>
      </c>
      <c r="N39" s="3"/>
      <c r="O39" s="4" t="s">
        <v>21</v>
      </c>
      <c r="P39" s="3"/>
      <c r="Q39" s="4" t="s">
        <v>21</v>
      </c>
      <c r="R39" s="3"/>
      <c r="S39" s="4" t="s">
        <v>21</v>
      </c>
      <c r="T39" s="3"/>
      <c r="U39" s="4" t="s">
        <v>21</v>
      </c>
      <c r="V39" s="3"/>
      <c r="W39" s="4" t="s">
        <v>21</v>
      </c>
      <c r="X39" s="3"/>
      <c r="Y39" s="4" t="s">
        <v>21</v>
      </c>
      <c r="Z39" s="31"/>
      <c r="AA39" s="32" t="s">
        <v>21</v>
      </c>
      <c r="AB39" s="24"/>
      <c r="AC39" s="9" t="s">
        <v>21</v>
      </c>
    </row>
    <row r="40" spans="1:29" ht="24.75" customHeight="1" thickBot="1">
      <c r="A40" s="162" t="s">
        <v>62</v>
      </c>
      <c r="B40" s="163"/>
      <c r="C40" s="164"/>
      <c r="D40" s="3"/>
      <c r="E40" s="4" t="s">
        <v>21</v>
      </c>
      <c r="F40" s="3"/>
      <c r="G40" s="4" t="s">
        <v>21</v>
      </c>
      <c r="H40" s="3"/>
      <c r="I40" s="4" t="s">
        <v>21</v>
      </c>
      <c r="J40" s="3"/>
      <c r="K40" s="4" t="s">
        <v>21</v>
      </c>
      <c r="L40" s="3"/>
      <c r="M40" s="4" t="s">
        <v>21</v>
      </c>
      <c r="N40" s="3"/>
      <c r="O40" s="4" t="s">
        <v>21</v>
      </c>
      <c r="P40" s="3"/>
      <c r="Q40" s="4" t="s">
        <v>21</v>
      </c>
      <c r="R40" s="3"/>
      <c r="S40" s="4" t="s">
        <v>21</v>
      </c>
      <c r="T40" s="3"/>
      <c r="U40" s="4" t="s">
        <v>21</v>
      </c>
      <c r="V40" s="3"/>
      <c r="W40" s="4" t="s">
        <v>21</v>
      </c>
      <c r="X40" s="3"/>
      <c r="Y40" s="4" t="s">
        <v>21</v>
      </c>
      <c r="Z40" s="31"/>
      <c r="AA40" s="32" t="s">
        <v>21</v>
      </c>
      <c r="AB40" s="24"/>
      <c r="AC40" s="9" t="s">
        <v>21</v>
      </c>
    </row>
    <row r="41" spans="1:29" ht="24.75" customHeight="1" thickTop="1">
      <c r="A41" s="77" t="s">
        <v>25</v>
      </c>
      <c r="B41" s="78"/>
      <c r="C41" s="79"/>
      <c r="D41" s="153">
        <v>8000</v>
      </c>
      <c r="E41" s="154"/>
      <c r="F41" s="153">
        <v>8000</v>
      </c>
      <c r="G41" s="154"/>
      <c r="H41" s="153">
        <v>8000</v>
      </c>
      <c r="I41" s="154"/>
      <c r="J41" s="153">
        <v>8000</v>
      </c>
      <c r="K41" s="154"/>
      <c r="L41" s="153">
        <v>8000</v>
      </c>
      <c r="M41" s="154"/>
      <c r="N41" s="153">
        <v>8000</v>
      </c>
      <c r="O41" s="154"/>
      <c r="P41" s="153">
        <v>9200</v>
      </c>
      <c r="Q41" s="154"/>
      <c r="R41" s="153">
        <v>9200</v>
      </c>
      <c r="S41" s="154"/>
      <c r="T41" s="153">
        <v>9200</v>
      </c>
      <c r="U41" s="154"/>
      <c r="V41" s="153">
        <v>9200</v>
      </c>
      <c r="W41" s="154"/>
      <c r="X41" s="153">
        <v>9200</v>
      </c>
      <c r="Y41" s="154"/>
      <c r="Z41" s="155">
        <v>9200</v>
      </c>
      <c r="AA41" s="156"/>
      <c r="AB41" s="235"/>
      <c r="AC41" s="236"/>
    </row>
    <row r="42" spans="1:29" ht="24.75" customHeight="1">
      <c r="A42" s="162" t="s">
        <v>50</v>
      </c>
      <c r="B42" s="163"/>
      <c r="C42" s="164"/>
      <c r="D42" s="94">
        <v>1250</v>
      </c>
      <c r="E42" s="95"/>
      <c r="F42" s="94">
        <v>1250</v>
      </c>
      <c r="G42" s="95"/>
      <c r="H42" s="94">
        <v>1250</v>
      </c>
      <c r="I42" s="95"/>
      <c r="J42" s="94">
        <v>1250</v>
      </c>
      <c r="K42" s="95"/>
      <c r="L42" s="94">
        <v>1250</v>
      </c>
      <c r="M42" s="95"/>
      <c r="N42" s="94">
        <v>1250</v>
      </c>
      <c r="O42" s="95"/>
      <c r="P42" s="94">
        <v>1437</v>
      </c>
      <c r="Q42" s="95"/>
      <c r="R42" s="94">
        <v>1437</v>
      </c>
      <c r="S42" s="95"/>
      <c r="T42" s="94">
        <v>1437</v>
      </c>
      <c r="U42" s="95"/>
      <c r="V42" s="94">
        <v>1437</v>
      </c>
      <c r="W42" s="95"/>
      <c r="X42" s="94">
        <v>1437</v>
      </c>
      <c r="Y42" s="95"/>
      <c r="Z42" s="96">
        <v>1437</v>
      </c>
      <c r="AA42" s="97"/>
      <c r="AB42" s="230"/>
      <c r="AC42" s="209"/>
    </row>
    <row r="43" spans="1:29" ht="24.75" customHeight="1">
      <c r="A43" s="165" t="s">
        <v>27</v>
      </c>
      <c r="B43" s="166"/>
      <c r="C43" s="163"/>
      <c r="D43" s="94">
        <v>10000</v>
      </c>
      <c r="E43" s="95"/>
      <c r="F43" s="94">
        <v>10000</v>
      </c>
      <c r="G43" s="95"/>
      <c r="H43" s="94">
        <v>10000</v>
      </c>
      <c r="I43" s="95"/>
      <c r="J43" s="94">
        <v>10000</v>
      </c>
      <c r="K43" s="95"/>
      <c r="L43" s="94">
        <v>10000</v>
      </c>
      <c r="M43" s="95"/>
      <c r="N43" s="94">
        <v>10000</v>
      </c>
      <c r="O43" s="95"/>
      <c r="P43" s="94">
        <v>11200</v>
      </c>
      <c r="Q43" s="95"/>
      <c r="R43" s="94">
        <v>11200</v>
      </c>
      <c r="S43" s="95"/>
      <c r="T43" s="94">
        <v>11200</v>
      </c>
      <c r="U43" s="95"/>
      <c r="V43" s="94">
        <v>11200</v>
      </c>
      <c r="W43" s="95"/>
      <c r="X43" s="94">
        <v>11200</v>
      </c>
      <c r="Y43" s="95"/>
      <c r="Z43" s="96">
        <v>11200</v>
      </c>
      <c r="AA43" s="97"/>
      <c r="AB43" s="230"/>
      <c r="AC43" s="209"/>
    </row>
    <row r="44" spans="1:29" ht="24.75" customHeight="1" thickBot="1">
      <c r="A44" s="159" t="s">
        <v>51</v>
      </c>
      <c r="B44" s="160"/>
      <c r="C44" s="161"/>
      <c r="D44" s="142">
        <v>1562</v>
      </c>
      <c r="E44" s="143"/>
      <c r="F44" s="142">
        <v>1562</v>
      </c>
      <c r="G44" s="143"/>
      <c r="H44" s="142">
        <v>1562</v>
      </c>
      <c r="I44" s="143"/>
      <c r="J44" s="142">
        <v>1562</v>
      </c>
      <c r="K44" s="143"/>
      <c r="L44" s="142">
        <v>1562</v>
      </c>
      <c r="M44" s="143"/>
      <c r="N44" s="142">
        <v>1562</v>
      </c>
      <c r="O44" s="143"/>
      <c r="P44" s="142">
        <v>1750</v>
      </c>
      <c r="Q44" s="143"/>
      <c r="R44" s="142">
        <v>1750</v>
      </c>
      <c r="S44" s="143"/>
      <c r="T44" s="142">
        <v>1750</v>
      </c>
      <c r="U44" s="143"/>
      <c r="V44" s="142">
        <v>1750</v>
      </c>
      <c r="W44" s="143"/>
      <c r="X44" s="142">
        <v>1750</v>
      </c>
      <c r="Y44" s="143"/>
      <c r="Z44" s="144">
        <v>1750</v>
      </c>
      <c r="AA44" s="145"/>
      <c r="AB44" s="234"/>
      <c r="AC44" s="215"/>
    </row>
    <row r="45" spans="1:29" ht="24.75" customHeight="1" thickTop="1">
      <c r="A45" s="148" t="s">
        <v>43</v>
      </c>
      <c r="B45" s="29" t="s">
        <v>66</v>
      </c>
      <c r="C45" s="12" t="s">
        <v>44</v>
      </c>
      <c r="D45" s="153"/>
      <c r="E45" s="154"/>
      <c r="F45" s="153">
        <v>6500</v>
      </c>
      <c r="G45" s="154"/>
      <c r="H45" s="153">
        <v>7000</v>
      </c>
      <c r="I45" s="154"/>
      <c r="J45" s="153">
        <v>4000</v>
      </c>
      <c r="K45" s="154"/>
      <c r="L45" s="153"/>
      <c r="M45" s="154"/>
      <c r="N45" s="153">
        <v>1500</v>
      </c>
      <c r="O45" s="154"/>
      <c r="P45" s="153"/>
      <c r="Q45" s="154"/>
      <c r="R45" s="153"/>
      <c r="S45" s="154"/>
      <c r="T45" s="153"/>
      <c r="U45" s="154"/>
      <c r="V45" s="153"/>
      <c r="W45" s="154"/>
      <c r="X45" s="153"/>
      <c r="Y45" s="154"/>
      <c r="Z45" s="155"/>
      <c r="AA45" s="156"/>
      <c r="AB45" s="228"/>
      <c r="AC45" s="207"/>
    </row>
    <row r="46" spans="1:29" ht="24.75" customHeight="1">
      <c r="A46" s="149"/>
      <c r="B46" s="8"/>
      <c r="C46" s="7" t="s">
        <v>45</v>
      </c>
      <c r="D46" s="94"/>
      <c r="E46" s="95"/>
      <c r="F46" s="94"/>
      <c r="G46" s="95"/>
      <c r="H46" s="94"/>
      <c r="I46" s="95"/>
      <c r="J46" s="94"/>
      <c r="K46" s="95"/>
      <c r="L46" s="94"/>
      <c r="M46" s="95"/>
      <c r="N46" s="94"/>
      <c r="O46" s="95"/>
      <c r="P46" s="94"/>
      <c r="Q46" s="95"/>
      <c r="R46" s="94"/>
      <c r="S46" s="95"/>
      <c r="T46" s="94"/>
      <c r="U46" s="95"/>
      <c r="V46" s="94"/>
      <c r="W46" s="95"/>
      <c r="X46" s="94"/>
      <c r="Y46" s="95"/>
      <c r="Z46" s="96"/>
      <c r="AA46" s="97"/>
      <c r="AB46" s="230"/>
      <c r="AC46" s="209"/>
    </row>
    <row r="47" spans="1:29" ht="24.75" customHeight="1">
      <c r="A47" s="149"/>
      <c r="B47" s="8" t="s">
        <v>91</v>
      </c>
      <c r="C47" s="7" t="s">
        <v>46</v>
      </c>
      <c r="D47" s="94"/>
      <c r="E47" s="95"/>
      <c r="F47" s="94"/>
      <c r="G47" s="95"/>
      <c r="H47" s="94"/>
      <c r="I47" s="95"/>
      <c r="J47" s="94"/>
      <c r="K47" s="95"/>
      <c r="L47" s="94">
        <v>35000</v>
      </c>
      <c r="M47" s="95"/>
      <c r="N47" s="94"/>
      <c r="O47" s="95"/>
      <c r="P47" s="94">
        <v>30000</v>
      </c>
      <c r="Q47" s="95"/>
      <c r="R47" s="94">
        <v>45000</v>
      </c>
      <c r="S47" s="95"/>
      <c r="T47" s="94">
        <v>80000</v>
      </c>
      <c r="U47" s="95"/>
      <c r="V47" s="94">
        <v>65000</v>
      </c>
      <c r="W47" s="95"/>
      <c r="X47" s="94">
        <v>60000</v>
      </c>
      <c r="Y47" s="95"/>
      <c r="Z47" s="96"/>
      <c r="AA47" s="97"/>
      <c r="AB47" s="230"/>
      <c r="AC47" s="209"/>
    </row>
    <row r="48" spans="1:29" ht="24.75" customHeight="1">
      <c r="A48" s="149"/>
      <c r="B48" s="100" t="s">
        <v>28</v>
      </c>
      <c r="C48" s="101"/>
      <c r="D48" s="94"/>
      <c r="E48" s="95"/>
      <c r="F48" s="94"/>
      <c r="G48" s="95"/>
      <c r="H48" s="94"/>
      <c r="I48" s="95"/>
      <c r="J48" s="94"/>
      <c r="K48" s="95"/>
      <c r="L48" s="94"/>
      <c r="M48" s="95"/>
      <c r="N48" s="94">
        <v>2000</v>
      </c>
      <c r="O48" s="95"/>
      <c r="P48" s="94"/>
      <c r="Q48" s="95"/>
      <c r="R48" s="94"/>
      <c r="S48" s="95"/>
      <c r="T48" s="94">
        <v>2592</v>
      </c>
      <c r="U48" s="95"/>
      <c r="V48" s="94">
        <v>2112</v>
      </c>
      <c r="W48" s="95"/>
      <c r="X48" s="94">
        <v>3168</v>
      </c>
      <c r="Y48" s="95"/>
      <c r="Z48" s="96"/>
      <c r="AA48" s="97"/>
      <c r="AB48" s="230"/>
      <c r="AC48" s="209"/>
    </row>
    <row r="49" spans="1:29" ht="24.75" customHeight="1">
      <c r="A49" s="149"/>
      <c r="B49" s="100" t="s">
        <v>29</v>
      </c>
      <c r="C49" s="101"/>
      <c r="D49" s="94"/>
      <c r="E49" s="95"/>
      <c r="F49" s="94"/>
      <c r="G49" s="95"/>
      <c r="H49" s="94"/>
      <c r="I49" s="95"/>
      <c r="J49" s="94">
        <v>900</v>
      </c>
      <c r="K49" s="95"/>
      <c r="L49" s="94"/>
      <c r="M49" s="95"/>
      <c r="N49" s="94"/>
      <c r="O49" s="95"/>
      <c r="P49" s="94"/>
      <c r="Q49" s="95"/>
      <c r="R49" s="94"/>
      <c r="S49" s="95"/>
      <c r="T49" s="94"/>
      <c r="U49" s="95"/>
      <c r="V49" s="94"/>
      <c r="W49" s="95"/>
      <c r="X49" s="94"/>
      <c r="Y49" s="95"/>
      <c r="Z49" s="96"/>
      <c r="AA49" s="97"/>
      <c r="AB49" s="230"/>
      <c r="AC49" s="209"/>
    </row>
    <row r="50" spans="1:29" ht="24.75" customHeight="1" thickBot="1">
      <c r="A50" s="150"/>
      <c r="B50" s="138" t="s">
        <v>30</v>
      </c>
      <c r="C50" s="139"/>
      <c r="D50" s="142"/>
      <c r="E50" s="143"/>
      <c r="F50" s="142"/>
      <c r="G50" s="143"/>
      <c r="H50" s="142">
        <v>15000</v>
      </c>
      <c r="I50" s="143"/>
      <c r="J50" s="142">
        <v>45000</v>
      </c>
      <c r="K50" s="143"/>
      <c r="L50" s="142">
        <v>79500</v>
      </c>
      <c r="M50" s="143"/>
      <c r="N50" s="142"/>
      <c r="O50" s="143"/>
      <c r="P50" s="142"/>
      <c r="Q50" s="143"/>
      <c r="R50" s="142">
        <v>12000</v>
      </c>
      <c r="S50" s="143"/>
      <c r="T50" s="142"/>
      <c r="U50" s="143"/>
      <c r="V50" s="142"/>
      <c r="W50" s="143"/>
      <c r="X50" s="142"/>
      <c r="Y50" s="143"/>
      <c r="Z50" s="144"/>
      <c r="AA50" s="145"/>
      <c r="AB50" s="230"/>
      <c r="AC50" s="209"/>
    </row>
    <row r="51" spans="1:29" ht="24.75" customHeight="1" thickTop="1">
      <c r="A51" s="77" t="s">
        <v>31</v>
      </c>
      <c r="B51" s="78"/>
      <c r="C51" s="79"/>
      <c r="D51" s="153">
        <f>INT(D37*D41+D38*D43+D40*D44+D39*D42+D45+D46+D47+D48+D49+D50)</f>
        <v>0</v>
      </c>
      <c r="E51" s="154"/>
      <c r="F51" s="153">
        <f>INT(F37*F41+F38*F43+F40*F42+F45+F46+F47+F48+F49+F50+F39*F42)</f>
        <v>111750</v>
      </c>
      <c r="G51" s="154"/>
      <c r="H51" s="153">
        <v>134000</v>
      </c>
      <c r="I51" s="154"/>
      <c r="J51" s="153">
        <v>113900</v>
      </c>
      <c r="K51" s="154"/>
      <c r="L51" s="153">
        <v>114500</v>
      </c>
      <c r="M51" s="154"/>
      <c r="N51" s="153">
        <f>INT(N37*N41+N38*N43+N39*N42+N45+N46+N47+N48+N49+N50)</f>
        <v>27500</v>
      </c>
      <c r="O51" s="154"/>
      <c r="P51" s="153">
        <v>57600</v>
      </c>
      <c r="Q51" s="154"/>
      <c r="R51" s="153">
        <v>77400</v>
      </c>
      <c r="S51" s="154"/>
      <c r="T51" s="153">
        <f>INT(T37*T41+T38*T43+T39*T42+T45+T46+T47+T48+T49+T50)</f>
        <v>82592</v>
      </c>
      <c r="U51" s="154"/>
      <c r="V51" s="153">
        <f>INT(V37*V41+V38*V43+V39*V42+V45+V46+V47+V48+V49+V50)</f>
        <v>67112</v>
      </c>
      <c r="W51" s="154"/>
      <c r="X51" s="153">
        <f t="shared" ref="X51" si="32">INT(X37*X41+X38*X43+X40*X42+X45+X46+X47+X48+X49+X50)</f>
        <v>63168</v>
      </c>
      <c r="Y51" s="154"/>
      <c r="Z51" s="155">
        <f>INT(Z37*Z41+Z38*Z43+Z39*Z42+Z45+Z46+Z47+Z48+Z49+Z50)</f>
        <v>0</v>
      </c>
      <c r="AA51" s="156"/>
      <c r="AB51" s="230"/>
      <c r="AC51" s="209"/>
    </row>
    <row r="52" spans="1:29" ht="24.75" customHeight="1" thickBot="1">
      <c r="A52" s="133" t="s">
        <v>40</v>
      </c>
      <c r="B52" s="134"/>
      <c r="C52" s="135"/>
      <c r="D52" s="71"/>
      <c r="E52" s="72"/>
      <c r="F52" s="71"/>
      <c r="G52" s="72"/>
      <c r="H52" s="71"/>
      <c r="I52" s="72"/>
      <c r="J52" s="71"/>
      <c r="K52" s="72"/>
      <c r="L52" s="71"/>
      <c r="M52" s="72"/>
      <c r="N52" s="71"/>
      <c r="O52" s="72"/>
      <c r="P52" s="71"/>
      <c r="Q52" s="72"/>
      <c r="R52" s="71"/>
      <c r="S52" s="72"/>
      <c r="T52" s="71"/>
      <c r="U52" s="72"/>
      <c r="V52" s="71"/>
      <c r="W52" s="72"/>
      <c r="X52" s="71"/>
      <c r="Y52" s="72"/>
      <c r="Z52" s="73"/>
      <c r="AA52" s="74"/>
      <c r="AB52" s="233"/>
      <c r="AC52" s="212"/>
    </row>
    <row r="53" spans="1:29" ht="24.75" customHeight="1" thickBot="1">
      <c r="A53" s="122" t="s">
        <v>19</v>
      </c>
      <c r="B53" s="123"/>
      <c r="C53" s="124"/>
      <c r="D53" s="127">
        <f>D51+D52</f>
        <v>0</v>
      </c>
      <c r="E53" s="128"/>
      <c r="F53" s="127">
        <f t="shared" ref="F53" si="33">F51+F52</f>
        <v>111750</v>
      </c>
      <c r="G53" s="128"/>
      <c r="H53" s="127">
        <f t="shared" ref="H53" si="34">H51+H52</f>
        <v>134000</v>
      </c>
      <c r="I53" s="128"/>
      <c r="J53" s="127">
        <f t="shared" ref="J53" si="35">J51+J52</f>
        <v>113900</v>
      </c>
      <c r="K53" s="128"/>
      <c r="L53" s="127">
        <f t="shared" ref="L53" si="36">L51+L52</f>
        <v>114500</v>
      </c>
      <c r="M53" s="128"/>
      <c r="N53" s="127">
        <f t="shared" ref="N53" si="37">N51+N52</f>
        <v>27500</v>
      </c>
      <c r="O53" s="128"/>
      <c r="P53" s="127">
        <f t="shared" ref="P53" si="38">P51+P52</f>
        <v>57600</v>
      </c>
      <c r="Q53" s="128"/>
      <c r="R53" s="127">
        <f t="shared" ref="R53" si="39">R51+R52</f>
        <v>77400</v>
      </c>
      <c r="S53" s="128"/>
      <c r="T53" s="127">
        <f t="shared" ref="T53" si="40">T51+T52</f>
        <v>82592</v>
      </c>
      <c r="U53" s="128"/>
      <c r="V53" s="127">
        <f t="shared" ref="V53" si="41">V51+V52</f>
        <v>67112</v>
      </c>
      <c r="W53" s="128"/>
      <c r="X53" s="127">
        <f t="shared" ref="X53" si="42">X51+X52</f>
        <v>63168</v>
      </c>
      <c r="Y53" s="128"/>
      <c r="Z53" s="129">
        <f t="shared" ref="Z53" si="43">Z51+Z52</f>
        <v>0</v>
      </c>
      <c r="AA53" s="130"/>
      <c r="AB53" s="232"/>
      <c r="AC53" s="210"/>
    </row>
    <row r="54" spans="1:29" ht="24.75" customHeight="1">
      <c r="A54" s="88" t="s">
        <v>33</v>
      </c>
      <c r="B54" s="108" t="s">
        <v>34</v>
      </c>
      <c r="C54" s="109"/>
      <c r="D54" s="92">
        <v>0</v>
      </c>
      <c r="E54" s="93"/>
      <c r="F54" s="92">
        <f t="shared" ref="F54" si="44">F53*0.003</f>
        <v>335.25</v>
      </c>
      <c r="G54" s="93"/>
      <c r="H54" s="92">
        <f t="shared" ref="H54" si="45">H53*0.003</f>
        <v>402</v>
      </c>
      <c r="I54" s="93"/>
      <c r="J54" s="92">
        <f t="shared" ref="J54" si="46">J53*0.003</f>
        <v>341.7</v>
      </c>
      <c r="K54" s="93"/>
      <c r="L54" s="92">
        <f t="shared" ref="L54" si="47">L53*0.003</f>
        <v>343.5</v>
      </c>
      <c r="M54" s="93"/>
      <c r="N54" s="92">
        <f t="shared" ref="N54" si="48">N53*0.003</f>
        <v>82.5</v>
      </c>
      <c r="O54" s="93"/>
      <c r="P54" s="92">
        <f t="shared" ref="P54" si="49">P53*0.003</f>
        <v>172.8</v>
      </c>
      <c r="Q54" s="93"/>
      <c r="R54" s="92">
        <f t="shared" ref="R54" si="50">R53*0.003</f>
        <v>232.20000000000002</v>
      </c>
      <c r="S54" s="93"/>
      <c r="T54" s="92">
        <f t="shared" ref="T54" si="51">T53*0.003</f>
        <v>247.77600000000001</v>
      </c>
      <c r="U54" s="93"/>
      <c r="V54" s="92">
        <f t="shared" ref="V54" si="52">V53*0.003</f>
        <v>201.33600000000001</v>
      </c>
      <c r="W54" s="93"/>
      <c r="X54" s="92">
        <f t="shared" ref="X54" si="53">X53*0.003</f>
        <v>189.50399999999999</v>
      </c>
      <c r="Y54" s="93"/>
      <c r="Z54" s="102">
        <f t="shared" ref="Z54" si="54">Z53*0.003</f>
        <v>0</v>
      </c>
      <c r="AA54" s="103"/>
      <c r="AB54" s="231"/>
      <c r="AC54" s="211"/>
    </row>
    <row r="55" spans="1:29" ht="24.75" customHeight="1">
      <c r="A55" s="89"/>
      <c r="B55" s="100" t="s">
        <v>35</v>
      </c>
      <c r="C55" s="101"/>
      <c r="D55" s="94">
        <v>0</v>
      </c>
      <c r="E55" s="95"/>
      <c r="F55" s="94">
        <v>1540</v>
      </c>
      <c r="G55" s="95"/>
      <c r="H55" s="94">
        <v>2601</v>
      </c>
      <c r="I55" s="95"/>
      <c r="J55" s="94">
        <v>1640</v>
      </c>
      <c r="K55" s="95"/>
      <c r="L55" s="94">
        <v>1640</v>
      </c>
      <c r="M55" s="95"/>
      <c r="N55" s="94">
        <v>0</v>
      </c>
      <c r="O55" s="95"/>
      <c r="P55" s="94">
        <v>0</v>
      </c>
      <c r="Q55" s="95"/>
      <c r="R55" s="94">
        <v>0</v>
      </c>
      <c r="S55" s="95"/>
      <c r="T55" s="94">
        <v>0</v>
      </c>
      <c r="U55" s="95"/>
      <c r="V55" s="94">
        <v>0</v>
      </c>
      <c r="W55" s="95"/>
      <c r="X55" s="94">
        <v>0</v>
      </c>
      <c r="Y55" s="95"/>
      <c r="Z55" s="96">
        <v>0</v>
      </c>
      <c r="AA55" s="97"/>
      <c r="AB55" s="230"/>
      <c r="AC55" s="209"/>
    </row>
    <row r="56" spans="1:29" ht="24.75" customHeight="1">
      <c r="A56" s="89"/>
      <c r="B56" s="100" t="s">
        <v>48</v>
      </c>
      <c r="C56" s="101"/>
      <c r="D56" s="94">
        <v>0</v>
      </c>
      <c r="E56" s="95"/>
      <c r="F56" s="94">
        <v>0</v>
      </c>
      <c r="G56" s="95"/>
      <c r="H56" s="94">
        <v>0</v>
      </c>
      <c r="I56" s="95"/>
      <c r="J56" s="94">
        <v>0</v>
      </c>
      <c r="K56" s="95"/>
      <c r="L56" s="94">
        <v>0</v>
      </c>
      <c r="M56" s="95"/>
      <c r="N56" s="94">
        <v>0</v>
      </c>
      <c r="O56" s="95"/>
      <c r="P56" s="94">
        <v>0</v>
      </c>
      <c r="Q56" s="95"/>
      <c r="R56" s="94">
        <v>0</v>
      </c>
      <c r="S56" s="95"/>
      <c r="T56" s="94">
        <v>0</v>
      </c>
      <c r="U56" s="95"/>
      <c r="V56" s="94">
        <v>0</v>
      </c>
      <c r="W56" s="95"/>
      <c r="X56" s="94">
        <v>0</v>
      </c>
      <c r="Y56" s="95"/>
      <c r="Z56" s="96">
        <v>0</v>
      </c>
      <c r="AA56" s="97"/>
      <c r="AB56" s="230"/>
      <c r="AC56" s="209"/>
    </row>
    <row r="57" spans="1:29" ht="24.75" customHeight="1">
      <c r="A57" s="90"/>
      <c r="B57" s="100" t="s">
        <v>49</v>
      </c>
      <c r="C57" s="101"/>
      <c r="D57" s="82">
        <v>0</v>
      </c>
      <c r="E57" s="83"/>
      <c r="F57" s="82">
        <v>0</v>
      </c>
      <c r="G57" s="83"/>
      <c r="H57" s="82">
        <v>16791</v>
      </c>
      <c r="I57" s="83"/>
      <c r="J57" s="82">
        <v>16791</v>
      </c>
      <c r="K57" s="83"/>
      <c r="L57" s="82">
        <v>16791</v>
      </c>
      <c r="M57" s="83"/>
      <c r="N57" s="82">
        <v>16791</v>
      </c>
      <c r="O57" s="83"/>
      <c r="P57" s="82">
        <v>16791</v>
      </c>
      <c r="Q57" s="83"/>
      <c r="R57" s="82">
        <v>16791</v>
      </c>
      <c r="S57" s="83"/>
      <c r="T57" s="82">
        <v>16791</v>
      </c>
      <c r="U57" s="83"/>
      <c r="V57" s="82">
        <v>16791</v>
      </c>
      <c r="W57" s="83"/>
      <c r="X57" s="82">
        <v>16791</v>
      </c>
      <c r="Y57" s="83"/>
      <c r="Z57" s="84">
        <v>0</v>
      </c>
      <c r="AA57" s="85"/>
      <c r="AB57" s="228"/>
      <c r="AC57" s="207"/>
    </row>
    <row r="58" spans="1:29" ht="24.75" customHeight="1" thickBot="1">
      <c r="A58" s="91"/>
      <c r="B58" s="112" t="s">
        <v>52</v>
      </c>
      <c r="C58" s="113"/>
      <c r="D58" s="71">
        <v>0</v>
      </c>
      <c r="E58" s="72"/>
      <c r="F58" s="71">
        <v>2750</v>
      </c>
      <c r="G58" s="72"/>
      <c r="H58" s="71">
        <v>3750</v>
      </c>
      <c r="I58" s="72"/>
      <c r="J58" s="71">
        <v>3750</v>
      </c>
      <c r="K58" s="72"/>
      <c r="L58" s="71">
        <v>0</v>
      </c>
      <c r="M58" s="72"/>
      <c r="N58" s="71">
        <v>2000</v>
      </c>
      <c r="O58" s="72"/>
      <c r="P58" s="71">
        <v>0</v>
      </c>
      <c r="Q58" s="72"/>
      <c r="R58" s="71">
        <v>500</v>
      </c>
      <c r="S58" s="72"/>
      <c r="T58" s="71">
        <v>0</v>
      </c>
      <c r="U58" s="72"/>
      <c r="V58" s="71">
        <v>0</v>
      </c>
      <c r="W58" s="72"/>
      <c r="X58" s="71">
        <v>0</v>
      </c>
      <c r="Y58" s="72"/>
      <c r="Z58" s="73">
        <v>0</v>
      </c>
      <c r="AA58" s="74"/>
      <c r="AB58" s="229"/>
      <c r="AC58" s="208"/>
    </row>
    <row r="59" spans="1:29" ht="24.75" customHeight="1" thickBot="1">
      <c r="A59" s="77" t="s">
        <v>37</v>
      </c>
      <c r="B59" s="78"/>
      <c r="C59" s="79"/>
      <c r="D59" s="82">
        <f>SUM(D54:D58)</f>
        <v>0</v>
      </c>
      <c r="E59" s="83"/>
      <c r="F59" s="82">
        <f t="shared" ref="F59" si="55">SUM(F54:F58)</f>
        <v>4625.25</v>
      </c>
      <c r="G59" s="83"/>
      <c r="H59" s="82">
        <f t="shared" ref="H59" si="56">SUM(H54:H58)</f>
        <v>23544</v>
      </c>
      <c r="I59" s="83"/>
      <c r="J59" s="82">
        <f>SUM(J54:J58)</f>
        <v>22522.7</v>
      </c>
      <c r="K59" s="83"/>
      <c r="L59" s="82">
        <f t="shared" ref="L59" si="57">SUM(L54:L58)</f>
        <v>18774.5</v>
      </c>
      <c r="M59" s="83"/>
      <c r="N59" s="82">
        <f>SUM(N54:N58)</f>
        <v>18873.5</v>
      </c>
      <c r="O59" s="83"/>
      <c r="P59" s="82">
        <f t="shared" ref="P59" si="58">SUM(P54:P58)</f>
        <v>16963.8</v>
      </c>
      <c r="Q59" s="83"/>
      <c r="R59" s="82">
        <f t="shared" ref="R59" si="59">SUM(R54:R58)</f>
        <v>17523.2</v>
      </c>
      <c r="S59" s="83"/>
      <c r="T59" s="82">
        <f t="shared" ref="T59" si="60">SUM(T54:T58)</f>
        <v>17038.776000000002</v>
      </c>
      <c r="U59" s="83"/>
      <c r="V59" s="82">
        <f t="shared" ref="V59" si="61">SUM(V54:V58)</f>
        <v>16992.335999999999</v>
      </c>
      <c r="W59" s="83"/>
      <c r="X59" s="82">
        <f t="shared" ref="X59" si="62">SUM(X54:X58)</f>
        <v>16980.504000000001</v>
      </c>
      <c r="Y59" s="83"/>
      <c r="Z59" s="84">
        <f t="shared" ref="Z59" si="63">SUM(Z54:Z58)</f>
        <v>0</v>
      </c>
      <c r="AA59" s="240"/>
      <c r="AB59" s="228"/>
      <c r="AC59" s="207"/>
    </row>
    <row r="60" spans="1:29" ht="24.75" customHeight="1" thickTop="1" thickBot="1">
      <c r="A60" s="66" t="s">
        <v>38</v>
      </c>
      <c r="B60" s="67"/>
      <c r="C60" s="68"/>
      <c r="D60" s="60">
        <f>D53-D59</f>
        <v>0</v>
      </c>
      <c r="E60" s="61"/>
      <c r="F60" s="69">
        <f>F53-F59</f>
        <v>107124.75</v>
      </c>
      <c r="G60" s="70"/>
      <c r="H60" s="69">
        <f>H53-H59</f>
        <v>110456</v>
      </c>
      <c r="I60" s="70"/>
      <c r="J60" s="69">
        <f>J53-J59</f>
        <v>91377.3</v>
      </c>
      <c r="K60" s="70"/>
      <c r="L60" s="69">
        <f>L53-L59</f>
        <v>95725.5</v>
      </c>
      <c r="M60" s="70"/>
      <c r="N60" s="69">
        <f>N53-N59</f>
        <v>8626.5</v>
      </c>
      <c r="O60" s="70"/>
      <c r="P60" s="69">
        <f>P53-P59</f>
        <v>40636.199999999997</v>
      </c>
      <c r="Q60" s="70"/>
      <c r="R60" s="69">
        <f>R53-R59</f>
        <v>59876.800000000003</v>
      </c>
      <c r="S60" s="70"/>
      <c r="T60" s="69">
        <f>T53-T59</f>
        <v>65553.224000000002</v>
      </c>
      <c r="U60" s="70"/>
      <c r="V60" s="69">
        <f>V53-V59</f>
        <v>50119.664000000004</v>
      </c>
      <c r="W60" s="70"/>
      <c r="X60" s="69">
        <f>X51-X59</f>
        <v>46187.495999999999</v>
      </c>
      <c r="Y60" s="70"/>
      <c r="Z60" s="62">
        <f>Z53-Z59</f>
        <v>0</v>
      </c>
      <c r="AA60" s="239"/>
      <c r="AB60" s="226"/>
      <c r="AC60" s="206"/>
    </row>
  </sheetData>
  <mergeCells count="616"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A31:AC32"/>
    <mergeCell ref="A33:D33"/>
    <mergeCell ref="E33:K33"/>
    <mergeCell ref="L33:R33"/>
    <mergeCell ref="S33:Y33"/>
    <mergeCell ref="Z33:AC33"/>
    <mergeCell ref="A34:D34"/>
    <mergeCell ref="E34:K34"/>
    <mergeCell ref="L34:R34"/>
    <mergeCell ref="S34:Y34"/>
    <mergeCell ref="Z34:AC34"/>
    <mergeCell ref="T36:U36"/>
    <mergeCell ref="V36:W36"/>
    <mergeCell ref="X36:Y36"/>
    <mergeCell ref="Z36:AA36"/>
    <mergeCell ref="AB36:AC36"/>
    <mergeCell ref="A37:C37"/>
    <mergeCell ref="A38:C38"/>
    <mergeCell ref="A39:C39"/>
    <mergeCell ref="A40:C40"/>
    <mergeCell ref="A36:C36"/>
    <mergeCell ref="D36:E36"/>
    <mergeCell ref="F36:G36"/>
    <mergeCell ref="H36:I36"/>
    <mergeCell ref="J36:K36"/>
    <mergeCell ref="L36:M36"/>
    <mergeCell ref="N36:O36"/>
    <mergeCell ref="P36:Q36"/>
    <mergeCell ref="R36:S36"/>
    <mergeCell ref="A41:C41"/>
    <mergeCell ref="D41:E41"/>
    <mergeCell ref="F41:G41"/>
    <mergeCell ref="H41:I41"/>
    <mergeCell ref="J41:K41"/>
    <mergeCell ref="L41:M41"/>
    <mergeCell ref="N41:O41"/>
    <mergeCell ref="P41:Q41"/>
    <mergeCell ref="R41:S41"/>
    <mergeCell ref="V43:W43"/>
    <mergeCell ref="X43:Y43"/>
    <mergeCell ref="Z43:AA43"/>
    <mergeCell ref="AB43:AC43"/>
    <mergeCell ref="A42:C42"/>
    <mergeCell ref="D42:E42"/>
    <mergeCell ref="F42:G42"/>
    <mergeCell ref="H42:I42"/>
    <mergeCell ref="J42:K42"/>
    <mergeCell ref="L42:M42"/>
    <mergeCell ref="N42:O42"/>
    <mergeCell ref="P42:Q42"/>
    <mergeCell ref="R42:S42"/>
    <mergeCell ref="T41:U41"/>
    <mergeCell ref="V41:W41"/>
    <mergeCell ref="X41:Y41"/>
    <mergeCell ref="Z41:AA41"/>
    <mergeCell ref="AB41:AC41"/>
    <mergeCell ref="T42:U42"/>
    <mergeCell ref="V42:W42"/>
    <mergeCell ref="X42:Y42"/>
    <mergeCell ref="Z42:AA42"/>
    <mergeCell ref="AB42:AC42"/>
    <mergeCell ref="T44:U44"/>
    <mergeCell ref="V44:W44"/>
    <mergeCell ref="X44:Y44"/>
    <mergeCell ref="Z44:AA44"/>
    <mergeCell ref="AB44:AC44"/>
    <mergeCell ref="A43:C43"/>
    <mergeCell ref="D43:E43"/>
    <mergeCell ref="F43:G43"/>
    <mergeCell ref="H43:I43"/>
    <mergeCell ref="J43:K43"/>
    <mergeCell ref="A44:C44"/>
    <mergeCell ref="D44:E44"/>
    <mergeCell ref="F44:G44"/>
    <mergeCell ref="H44:I44"/>
    <mergeCell ref="J44:K44"/>
    <mergeCell ref="L44:M44"/>
    <mergeCell ref="N44:O44"/>
    <mergeCell ref="P44:Q44"/>
    <mergeCell ref="R44:S44"/>
    <mergeCell ref="L43:M43"/>
    <mergeCell ref="N43:O43"/>
    <mergeCell ref="P43:Q43"/>
    <mergeCell ref="R43:S43"/>
    <mergeCell ref="T43:U43"/>
    <mergeCell ref="A45:A50"/>
    <mergeCell ref="D45:E45"/>
    <mergeCell ref="F45:G45"/>
    <mergeCell ref="H45:I45"/>
    <mergeCell ref="J45:K45"/>
    <mergeCell ref="L45:M45"/>
    <mergeCell ref="N45:O45"/>
    <mergeCell ref="P45:Q45"/>
    <mergeCell ref="R45:S45"/>
    <mergeCell ref="D47:E47"/>
    <mergeCell ref="F47:G47"/>
    <mergeCell ref="H47:I47"/>
    <mergeCell ref="J47:K47"/>
    <mergeCell ref="L47:M47"/>
    <mergeCell ref="N47:O47"/>
    <mergeCell ref="P47:Q47"/>
    <mergeCell ref="R47:S47"/>
    <mergeCell ref="B49:C49"/>
    <mergeCell ref="D49:E49"/>
    <mergeCell ref="F49:G49"/>
    <mergeCell ref="H49:I49"/>
    <mergeCell ref="J49:K49"/>
    <mergeCell ref="L49:M49"/>
    <mergeCell ref="N49:O49"/>
    <mergeCell ref="T45:U45"/>
    <mergeCell ref="V45:W45"/>
    <mergeCell ref="X45:Y45"/>
    <mergeCell ref="Z45:AA45"/>
    <mergeCell ref="AB45:AC45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T47:U47"/>
    <mergeCell ref="V47:W47"/>
    <mergeCell ref="X47:Y47"/>
    <mergeCell ref="Z47:AA47"/>
    <mergeCell ref="AB47:AC47"/>
    <mergeCell ref="B48:C48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Z49:AA49"/>
    <mergeCell ref="AB49:AC49"/>
    <mergeCell ref="B50:C50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R51:S51"/>
    <mergeCell ref="P49:Q49"/>
    <mergeCell ref="R49:S49"/>
    <mergeCell ref="T49:U49"/>
    <mergeCell ref="V49:W49"/>
    <mergeCell ref="X49:Y49"/>
    <mergeCell ref="T51:U51"/>
    <mergeCell ref="V51:W51"/>
    <mergeCell ref="X51:Y51"/>
    <mergeCell ref="Z51:AA51"/>
    <mergeCell ref="AB51:AC51"/>
    <mergeCell ref="A52:C52"/>
    <mergeCell ref="D52:E52"/>
    <mergeCell ref="F52:G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51:C51"/>
    <mergeCell ref="D51:E51"/>
    <mergeCell ref="F51:G51"/>
    <mergeCell ref="H51:I51"/>
    <mergeCell ref="J51:K51"/>
    <mergeCell ref="L51:M51"/>
    <mergeCell ref="N51:O51"/>
    <mergeCell ref="P51:Q51"/>
    <mergeCell ref="A53:C53"/>
    <mergeCell ref="D53:E53"/>
    <mergeCell ref="F53:G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54:A58"/>
    <mergeCell ref="B54:C54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B55:C55"/>
    <mergeCell ref="D55:E55"/>
    <mergeCell ref="F55:G55"/>
    <mergeCell ref="H55:I55"/>
    <mergeCell ref="AB55:AC55"/>
    <mergeCell ref="B56:C56"/>
    <mergeCell ref="D56:E56"/>
    <mergeCell ref="F56:G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B57:C57"/>
    <mergeCell ref="D57:E57"/>
    <mergeCell ref="F57:G57"/>
    <mergeCell ref="H57:I57"/>
    <mergeCell ref="J57:K57"/>
    <mergeCell ref="L57:M57"/>
    <mergeCell ref="N57:O57"/>
    <mergeCell ref="P57:Q57"/>
    <mergeCell ref="R57:S57"/>
    <mergeCell ref="V59:W59"/>
    <mergeCell ref="X59:Y59"/>
    <mergeCell ref="Z59:AA59"/>
    <mergeCell ref="AB59:AC59"/>
    <mergeCell ref="B58:C58"/>
    <mergeCell ref="D58:E58"/>
    <mergeCell ref="F58:G58"/>
    <mergeCell ref="H58:I58"/>
    <mergeCell ref="J58:K58"/>
    <mergeCell ref="L58:M58"/>
    <mergeCell ref="N58:O58"/>
    <mergeCell ref="P58:Q58"/>
    <mergeCell ref="R58:S58"/>
    <mergeCell ref="T57:U57"/>
    <mergeCell ref="V57:W57"/>
    <mergeCell ref="X57:Y57"/>
    <mergeCell ref="Z57:AA57"/>
    <mergeCell ref="AB57:AC57"/>
    <mergeCell ref="T58:U58"/>
    <mergeCell ref="V58:W58"/>
    <mergeCell ref="X58:Y58"/>
    <mergeCell ref="Z58:AA58"/>
    <mergeCell ref="AB58:AC58"/>
    <mergeCell ref="T60:U60"/>
    <mergeCell ref="V60:W60"/>
    <mergeCell ref="X60:Y60"/>
    <mergeCell ref="Z60:AA60"/>
    <mergeCell ref="AB60:AC60"/>
    <mergeCell ref="A59:C59"/>
    <mergeCell ref="D59:E59"/>
    <mergeCell ref="F59:G59"/>
    <mergeCell ref="H59:I59"/>
    <mergeCell ref="J59:K59"/>
    <mergeCell ref="A60:C60"/>
    <mergeCell ref="D60:E60"/>
    <mergeCell ref="F60:G60"/>
    <mergeCell ref="H60:I60"/>
    <mergeCell ref="J60:K60"/>
    <mergeCell ref="L60:M60"/>
    <mergeCell ref="N60:O60"/>
    <mergeCell ref="P60:Q60"/>
    <mergeCell ref="R60:S60"/>
    <mergeCell ref="L59:M59"/>
    <mergeCell ref="N59:O59"/>
    <mergeCell ref="P59:Q59"/>
    <mergeCell ref="R59:S59"/>
    <mergeCell ref="T59:U5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D1204-4513-41A4-8901-ABE77DA3D57E}">
  <sheetPr>
    <tabColor rgb="FFFFC000"/>
  </sheetPr>
  <dimension ref="A1:AG60"/>
  <sheetViews>
    <sheetView topLeftCell="A34" workbookViewId="0">
      <selection activeCell="A31" sqref="A31:AC32"/>
    </sheetView>
  </sheetViews>
  <sheetFormatPr defaultColWidth="5.625" defaultRowHeight="15"/>
  <cols>
    <col min="1" max="29" width="5.5" style="1" customWidth="1"/>
    <col min="30" max="16384" width="5.625" style="1"/>
  </cols>
  <sheetData>
    <row r="1" spans="1:29">
      <c r="A1" s="205" t="s">
        <v>86</v>
      </c>
      <c r="B1" s="205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</row>
    <row r="2" spans="1:29" ht="15.75" thickBot="1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</row>
    <row r="3" spans="1:29" ht="15.75" thickTop="1">
      <c r="A3" s="180" t="s">
        <v>0</v>
      </c>
      <c r="B3" s="181"/>
      <c r="C3" s="181"/>
      <c r="D3" s="182"/>
      <c r="E3" s="183" t="s">
        <v>1</v>
      </c>
      <c r="F3" s="181"/>
      <c r="G3" s="181"/>
      <c r="H3" s="181"/>
      <c r="I3" s="181"/>
      <c r="J3" s="181"/>
      <c r="K3" s="182"/>
      <c r="L3" s="183" t="s">
        <v>2</v>
      </c>
      <c r="M3" s="181"/>
      <c r="N3" s="181"/>
      <c r="O3" s="181"/>
      <c r="P3" s="181"/>
      <c r="Q3" s="181"/>
      <c r="R3" s="182"/>
      <c r="S3" s="183" t="s">
        <v>3</v>
      </c>
      <c r="T3" s="181"/>
      <c r="U3" s="181"/>
      <c r="V3" s="181"/>
      <c r="W3" s="181"/>
      <c r="X3" s="181"/>
      <c r="Y3" s="182"/>
      <c r="Z3" s="181" t="s">
        <v>4</v>
      </c>
      <c r="AA3" s="181"/>
      <c r="AB3" s="181"/>
      <c r="AC3" s="184"/>
    </row>
    <row r="4" spans="1:29" ht="35.25" customHeight="1" thickBot="1">
      <c r="A4" s="185"/>
      <c r="B4" s="186"/>
      <c r="C4" s="187"/>
      <c r="D4" s="139"/>
      <c r="E4" s="188" t="s">
        <v>47</v>
      </c>
      <c r="F4" s="189"/>
      <c r="G4" s="189"/>
      <c r="H4" s="189"/>
      <c r="I4" s="189"/>
      <c r="J4" s="189"/>
      <c r="K4" s="190"/>
      <c r="L4" s="138"/>
      <c r="M4" s="187"/>
      <c r="N4" s="187"/>
      <c r="O4" s="187"/>
      <c r="P4" s="187"/>
      <c r="Q4" s="187"/>
      <c r="R4" s="139"/>
      <c r="S4" s="191" t="s">
        <v>95</v>
      </c>
      <c r="T4" s="192"/>
      <c r="U4" s="192"/>
      <c r="V4" s="192"/>
      <c r="W4" s="192"/>
      <c r="X4" s="192"/>
      <c r="Y4" s="193"/>
      <c r="Z4" s="194" t="s">
        <v>5</v>
      </c>
      <c r="AA4" s="194"/>
      <c r="AB4" s="194"/>
      <c r="AC4" s="195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70" t="s">
        <v>6</v>
      </c>
      <c r="B6" s="171"/>
      <c r="C6" s="172"/>
      <c r="D6" s="173" t="s">
        <v>11</v>
      </c>
      <c r="E6" s="174"/>
      <c r="F6" s="173" t="s">
        <v>12</v>
      </c>
      <c r="G6" s="174"/>
      <c r="H6" s="167" t="s">
        <v>13</v>
      </c>
      <c r="I6" s="168"/>
      <c r="J6" s="167" t="s">
        <v>14</v>
      </c>
      <c r="K6" s="168"/>
      <c r="L6" s="167" t="s">
        <v>15</v>
      </c>
      <c r="M6" s="168"/>
      <c r="N6" s="167" t="s">
        <v>16</v>
      </c>
      <c r="O6" s="168"/>
      <c r="P6" s="167" t="s">
        <v>17</v>
      </c>
      <c r="Q6" s="168"/>
      <c r="R6" s="167" t="s">
        <v>18</v>
      </c>
      <c r="S6" s="168"/>
      <c r="T6" s="167" t="s">
        <v>7</v>
      </c>
      <c r="U6" s="168"/>
      <c r="V6" s="167" t="s">
        <v>8</v>
      </c>
      <c r="W6" s="168"/>
      <c r="X6" s="167" t="s">
        <v>9</v>
      </c>
      <c r="Y6" s="168"/>
      <c r="Z6" s="167" t="s">
        <v>10</v>
      </c>
      <c r="AA6" s="237"/>
      <c r="AB6" s="238" t="s">
        <v>19</v>
      </c>
      <c r="AC6" s="169"/>
    </row>
    <row r="7" spans="1:29" ht="24.75" customHeight="1">
      <c r="A7" s="162" t="s">
        <v>41</v>
      </c>
      <c r="B7" s="163"/>
      <c r="C7" s="164"/>
      <c r="D7" s="3"/>
      <c r="E7" s="4" t="s">
        <v>20</v>
      </c>
      <c r="F7" s="3"/>
      <c r="G7" s="4" t="s">
        <v>20</v>
      </c>
      <c r="H7" s="3"/>
      <c r="I7" s="4" t="s">
        <v>20</v>
      </c>
      <c r="J7" s="3">
        <v>18</v>
      </c>
      <c r="K7" s="4" t="s">
        <v>20</v>
      </c>
      <c r="L7" s="3">
        <v>10</v>
      </c>
      <c r="M7" s="4" t="s">
        <v>20</v>
      </c>
      <c r="N7" s="3">
        <v>20</v>
      </c>
      <c r="O7" s="4" t="s">
        <v>20</v>
      </c>
      <c r="P7" s="3">
        <v>14</v>
      </c>
      <c r="Q7" s="4" t="s">
        <v>20</v>
      </c>
      <c r="R7" s="3">
        <v>18</v>
      </c>
      <c r="S7" s="4" t="s">
        <v>20</v>
      </c>
      <c r="T7" s="3">
        <v>10</v>
      </c>
      <c r="U7" s="4" t="s">
        <v>20</v>
      </c>
      <c r="V7" s="3">
        <v>10</v>
      </c>
      <c r="W7" s="4" t="s">
        <v>20</v>
      </c>
      <c r="X7" s="3">
        <v>18</v>
      </c>
      <c r="Y7" s="4" t="s">
        <v>20</v>
      </c>
      <c r="Z7" s="3">
        <v>21</v>
      </c>
      <c r="AA7" s="4" t="s">
        <v>20</v>
      </c>
      <c r="AB7" s="24"/>
      <c r="AC7" s="9" t="s">
        <v>20</v>
      </c>
    </row>
    <row r="8" spans="1:29" ht="24.75" customHeight="1">
      <c r="A8" s="162" t="s">
        <v>42</v>
      </c>
      <c r="B8" s="163"/>
      <c r="C8" s="164"/>
      <c r="D8" s="3"/>
      <c r="E8" s="4" t="s">
        <v>20</v>
      </c>
      <c r="F8" s="3"/>
      <c r="G8" s="4" t="s">
        <v>20</v>
      </c>
      <c r="H8" s="3"/>
      <c r="I8" s="4" t="s">
        <v>20</v>
      </c>
      <c r="J8" s="3">
        <v>1</v>
      </c>
      <c r="K8" s="4" t="s">
        <v>20</v>
      </c>
      <c r="L8" s="3">
        <v>3</v>
      </c>
      <c r="M8" s="4" t="s">
        <v>20</v>
      </c>
      <c r="N8" s="3"/>
      <c r="O8" s="4" t="s">
        <v>20</v>
      </c>
      <c r="P8" s="3"/>
      <c r="Q8" s="4" t="s">
        <v>20</v>
      </c>
      <c r="R8" s="3">
        <v>3</v>
      </c>
      <c r="S8" s="4" t="s">
        <v>20</v>
      </c>
      <c r="T8" s="3">
        <v>2</v>
      </c>
      <c r="U8" s="4" t="s">
        <v>20</v>
      </c>
      <c r="V8" s="3"/>
      <c r="W8" s="4" t="s">
        <v>20</v>
      </c>
      <c r="X8" s="3"/>
      <c r="Y8" s="4" t="s">
        <v>20</v>
      </c>
      <c r="Z8" s="3">
        <v>1</v>
      </c>
      <c r="AA8" s="4" t="s">
        <v>20</v>
      </c>
      <c r="AB8" s="24"/>
      <c r="AC8" s="9" t="s">
        <v>21</v>
      </c>
    </row>
    <row r="9" spans="1:29" ht="24.75" customHeight="1">
      <c r="A9" s="162" t="s">
        <v>50</v>
      </c>
      <c r="B9" s="163"/>
      <c r="C9" s="164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>
        <v>1</v>
      </c>
      <c r="Y9" s="4" t="s">
        <v>21</v>
      </c>
      <c r="Z9" s="3">
        <v>1</v>
      </c>
      <c r="AA9" s="4" t="s">
        <v>21</v>
      </c>
      <c r="AB9" s="24"/>
      <c r="AC9" s="9" t="s">
        <v>21</v>
      </c>
    </row>
    <row r="10" spans="1:29" ht="24.75" customHeight="1" thickBot="1">
      <c r="A10" s="162" t="s">
        <v>62</v>
      </c>
      <c r="B10" s="163"/>
      <c r="C10" s="164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>
        <v>9</v>
      </c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</row>
    <row r="11" spans="1:29" ht="24.75" customHeight="1" thickTop="1">
      <c r="A11" s="77" t="s">
        <v>25</v>
      </c>
      <c r="B11" s="78"/>
      <c r="C11" s="79"/>
      <c r="D11" s="153">
        <v>8000</v>
      </c>
      <c r="E11" s="154"/>
      <c r="F11" s="153">
        <v>8000</v>
      </c>
      <c r="G11" s="154"/>
      <c r="H11" s="153">
        <v>8000</v>
      </c>
      <c r="I11" s="154"/>
      <c r="J11" s="153">
        <v>8000</v>
      </c>
      <c r="K11" s="154"/>
      <c r="L11" s="153">
        <v>8000</v>
      </c>
      <c r="M11" s="154"/>
      <c r="N11" s="153">
        <v>8000</v>
      </c>
      <c r="O11" s="154"/>
      <c r="P11" s="153">
        <v>9300</v>
      </c>
      <c r="Q11" s="154"/>
      <c r="R11" s="153">
        <v>9300</v>
      </c>
      <c r="S11" s="154"/>
      <c r="T11" s="153">
        <v>9300</v>
      </c>
      <c r="U11" s="154"/>
      <c r="V11" s="153">
        <v>9300</v>
      </c>
      <c r="W11" s="154"/>
      <c r="X11" s="153">
        <v>9300</v>
      </c>
      <c r="Y11" s="154"/>
      <c r="Z11" s="153">
        <v>9300</v>
      </c>
      <c r="AA11" s="154"/>
      <c r="AB11" s="235"/>
      <c r="AC11" s="236"/>
    </row>
    <row r="12" spans="1:29" ht="24.75" customHeight="1">
      <c r="A12" s="162" t="s">
        <v>50</v>
      </c>
      <c r="B12" s="163"/>
      <c r="C12" s="164"/>
      <c r="D12" s="94">
        <v>1250</v>
      </c>
      <c r="E12" s="95"/>
      <c r="F12" s="94">
        <v>1250</v>
      </c>
      <c r="G12" s="95"/>
      <c r="H12" s="94">
        <v>1250</v>
      </c>
      <c r="I12" s="95"/>
      <c r="J12" s="94">
        <v>1250</v>
      </c>
      <c r="K12" s="95"/>
      <c r="L12" s="94">
        <v>1250</v>
      </c>
      <c r="M12" s="95"/>
      <c r="N12" s="94">
        <v>1250</v>
      </c>
      <c r="O12" s="95"/>
      <c r="P12" s="94">
        <v>1453</v>
      </c>
      <c r="Q12" s="95"/>
      <c r="R12" s="94">
        <v>1453</v>
      </c>
      <c r="S12" s="95"/>
      <c r="T12" s="94">
        <v>1453</v>
      </c>
      <c r="U12" s="95"/>
      <c r="V12" s="94">
        <v>1453</v>
      </c>
      <c r="W12" s="95"/>
      <c r="X12" s="94">
        <v>1453</v>
      </c>
      <c r="Y12" s="95"/>
      <c r="Z12" s="94">
        <v>1453</v>
      </c>
      <c r="AA12" s="95"/>
      <c r="AB12" s="230"/>
      <c r="AC12" s="209"/>
    </row>
    <row r="13" spans="1:29" ht="24.75" customHeight="1">
      <c r="A13" s="165" t="s">
        <v>27</v>
      </c>
      <c r="B13" s="166"/>
      <c r="C13" s="163"/>
      <c r="D13" s="94">
        <v>10000</v>
      </c>
      <c r="E13" s="95"/>
      <c r="F13" s="94">
        <v>10000</v>
      </c>
      <c r="G13" s="95"/>
      <c r="H13" s="94">
        <v>10000</v>
      </c>
      <c r="I13" s="95"/>
      <c r="J13" s="94">
        <v>10000</v>
      </c>
      <c r="K13" s="95"/>
      <c r="L13" s="94">
        <v>10000</v>
      </c>
      <c r="M13" s="95"/>
      <c r="N13" s="94">
        <v>10000</v>
      </c>
      <c r="O13" s="95"/>
      <c r="P13" s="94">
        <v>11300</v>
      </c>
      <c r="Q13" s="95"/>
      <c r="R13" s="94">
        <v>11300</v>
      </c>
      <c r="S13" s="95"/>
      <c r="T13" s="94">
        <v>11300</v>
      </c>
      <c r="U13" s="95"/>
      <c r="V13" s="94">
        <v>11300</v>
      </c>
      <c r="W13" s="95"/>
      <c r="X13" s="94">
        <v>11300</v>
      </c>
      <c r="Y13" s="95"/>
      <c r="Z13" s="94">
        <v>11300</v>
      </c>
      <c r="AA13" s="95"/>
      <c r="AB13" s="230"/>
      <c r="AC13" s="209"/>
    </row>
    <row r="14" spans="1:29" ht="24.75" customHeight="1" thickBot="1">
      <c r="A14" s="159" t="s">
        <v>51</v>
      </c>
      <c r="B14" s="160"/>
      <c r="C14" s="161"/>
      <c r="D14" s="142">
        <v>1562</v>
      </c>
      <c r="E14" s="143"/>
      <c r="F14" s="142">
        <v>1562</v>
      </c>
      <c r="G14" s="143"/>
      <c r="H14" s="142">
        <v>1562</v>
      </c>
      <c r="I14" s="143"/>
      <c r="J14" s="142">
        <v>1562</v>
      </c>
      <c r="K14" s="143"/>
      <c r="L14" s="142">
        <v>1562</v>
      </c>
      <c r="M14" s="143"/>
      <c r="N14" s="142">
        <v>1562</v>
      </c>
      <c r="O14" s="143"/>
      <c r="P14" s="142">
        <v>1765</v>
      </c>
      <c r="Q14" s="143"/>
      <c r="R14" s="142">
        <v>1765</v>
      </c>
      <c r="S14" s="143"/>
      <c r="T14" s="142">
        <v>1765</v>
      </c>
      <c r="U14" s="143"/>
      <c r="V14" s="142">
        <v>1765</v>
      </c>
      <c r="W14" s="143"/>
      <c r="X14" s="142">
        <v>1765</v>
      </c>
      <c r="Y14" s="143"/>
      <c r="Z14" s="142">
        <v>1765</v>
      </c>
      <c r="AA14" s="143"/>
      <c r="AB14" s="234"/>
      <c r="AC14" s="215"/>
    </row>
    <row r="15" spans="1:29" ht="24.75" customHeight="1" thickTop="1">
      <c r="A15" s="148" t="s">
        <v>43</v>
      </c>
      <c r="B15" s="29" t="s">
        <v>66</v>
      </c>
      <c r="C15" s="12" t="s">
        <v>44</v>
      </c>
      <c r="D15" s="153"/>
      <c r="E15" s="154"/>
      <c r="F15" s="153"/>
      <c r="G15" s="154"/>
      <c r="H15" s="153"/>
      <c r="I15" s="154"/>
      <c r="J15" s="153">
        <v>9500</v>
      </c>
      <c r="K15" s="154"/>
      <c r="L15" s="153">
        <v>6500</v>
      </c>
      <c r="M15" s="154"/>
      <c r="N15" s="153">
        <v>10000</v>
      </c>
      <c r="O15" s="154"/>
      <c r="P15" s="153"/>
      <c r="Q15" s="154"/>
      <c r="R15" s="153"/>
      <c r="S15" s="154"/>
      <c r="T15" s="153"/>
      <c r="U15" s="154"/>
      <c r="V15" s="153"/>
      <c r="W15" s="154"/>
      <c r="X15" s="153"/>
      <c r="Y15" s="154"/>
      <c r="Z15" s="153"/>
      <c r="AA15" s="154"/>
      <c r="AB15" s="228"/>
      <c r="AC15" s="207"/>
    </row>
    <row r="16" spans="1:29" ht="24.75" customHeight="1">
      <c r="A16" s="149"/>
      <c r="B16" s="8"/>
      <c r="C16" s="7" t="s">
        <v>45</v>
      </c>
      <c r="D16" s="94"/>
      <c r="E16" s="95"/>
      <c r="F16" s="94"/>
      <c r="G16" s="95"/>
      <c r="H16" s="94"/>
      <c r="I16" s="95"/>
      <c r="J16" s="94"/>
      <c r="K16" s="95"/>
      <c r="L16" s="94"/>
      <c r="M16" s="95"/>
      <c r="N16" s="94"/>
      <c r="O16" s="95"/>
      <c r="P16" s="94"/>
      <c r="Q16" s="95"/>
      <c r="R16" s="94"/>
      <c r="S16" s="95"/>
      <c r="T16" s="94"/>
      <c r="U16" s="95"/>
      <c r="V16" s="94"/>
      <c r="W16" s="95"/>
      <c r="X16" s="94"/>
      <c r="Y16" s="95"/>
      <c r="Z16" s="94"/>
      <c r="AA16" s="95"/>
      <c r="AB16" s="230"/>
      <c r="AC16" s="209"/>
    </row>
    <row r="17" spans="1:29" ht="24.75" customHeight="1">
      <c r="A17" s="149"/>
      <c r="B17" s="8" t="s">
        <v>110</v>
      </c>
      <c r="C17" s="7" t="s">
        <v>46</v>
      </c>
      <c r="D17" s="94"/>
      <c r="E17" s="95"/>
      <c r="F17" s="94"/>
      <c r="G17" s="95"/>
      <c r="H17" s="94"/>
      <c r="I17" s="95"/>
      <c r="J17" s="94"/>
      <c r="K17" s="95"/>
      <c r="L17" s="94"/>
      <c r="M17" s="95"/>
      <c r="N17" s="94"/>
      <c r="O17" s="95"/>
      <c r="P17" s="94"/>
      <c r="Q17" s="95"/>
      <c r="R17" s="94"/>
      <c r="S17" s="95"/>
      <c r="T17" s="94"/>
      <c r="U17" s="95"/>
      <c r="V17" s="94">
        <v>45000</v>
      </c>
      <c r="W17" s="95"/>
      <c r="X17" s="94">
        <v>9000</v>
      </c>
      <c r="Y17" s="95"/>
      <c r="Z17" s="94">
        <v>9000</v>
      </c>
      <c r="AA17" s="95"/>
      <c r="AB17" s="230"/>
      <c r="AC17" s="209"/>
    </row>
    <row r="18" spans="1:29" ht="24.75" customHeight="1">
      <c r="A18" s="149"/>
      <c r="B18" s="100" t="s">
        <v>28</v>
      </c>
      <c r="C18" s="101"/>
      <c r="D18" s="94"/>
      <c r="E18" s="95"/>
      <c r="F18" s="94"/>
      <c r="G18" s="95"/>
      <c r="H18" s="94"/>
      <c r="I18" s="95"/>
      <c r="J18" s="94"/>
      <c r="K18" s="95"/>
      <c r="L18" s="94">
        <v>200</v>
      </c>
      <c r="M18" s="95"/>
      <c r="N18" s="94">
        <v>2200</v>
      </c>
      <c r="O18" s="95"/>
      <c r="P18" s="94">
        <v>2000</v>
      </c>
      <c r="Q18" s="95"/>
      <c r="R18" s="94">
        <v>3200</v>
      </c>
      <c r="S18" s="95"/>
      <c r="T18" s="94">
        <v>2000</v>
      </c>
      <c r="U18" s="95"/>
      <c r="V18" s="94">
        <v>2000</v>
      </c>
      <c r="W18" s="95"/>
      <c r="X18" s="94">
        <v>2600</v>
      </c>
      <c r="Y18" s="95"/>
      <c r="Z18" s="94">
        <v>4200</v>
      </c>
      <c r="AA18" s="95"/>
      <c r="AB18" s="230"/>
      <c r="AC18" s="209"/>
    </row>
    <row r="19" spans="1:29" ht="24.75" customHeight="1">
      <c r="A19" s="149"/>
      <c r="B19" s="100" t="s">
        <v>108</v>
      </c>
      <c r="C19" s="101"/>
      <c r="D19" s="94"/>
      <c r="E19" s="95"/>
      <c r="F19" s="94"/>
      <c r="G19" s="95"/>
      <c r="H19" s="94"/>
      <c r="I19" s="95"/>
      <c r="J19" s="94"/>
      <c r="K19" s="95"/>
      <c r="L19" s="94"/>
      <c r="M19" s="95"/>
      <c r="N19" s="94"/>
      <c r="O19" s="95"/>
      <c r="P19" s="94"/>
      <c r="Q19" s="95"/>
      <c r="R19" s="94"/>
      <c r="S19" s="95"/>
      <c r="T19" s="94">
        <v>3500</v>
      </c>
      <c r="U19" s="95"/>
      <c r="V19" s="94"/>
      <c r="W19" s="95"/>
      <c r="X19" s="94">
        <v>18000</v>
      </c>
      <c r="Y19" s="95"/>
      <c r="Z19" s="94"/>
      <c r="AA19" s="95"/>
      <c r="AB19" s="230"/>
      <c r="AC19" s="209"/>
    </row>
    <row r="20" spans="1:29" ht="24.75" customHeight="1" thickBot="1">
      <c r="A20" s="150"/>
      <c r="B20" s="138" t="s">
        <v>52</v>
      </c>
      <c r="C20" s="139"/>
      <c r="D20" s="142"/>
      <c r="E20" s="143"/>
      <c r="F20" s="142"/>
      <c r="G20" s="143"/>
      <c r="H20" s="142"/>
      <c r="I20" s="143"/>
      <c r="J20" s="142">
        <v>96000</v>
      </c>
      <c r="K20" s="143"/>
      <c r="L20" s="142">
        <v>237375</v>
      </c>
      <c r="M20" s="143"/>
      <c r="N20" s="142">
        <v>15000</v>
      </c>
      <c r="O20" s="143"/>
      <c r="P20" s="142"/>
      <c r="Q20" s="143"/>
      <c r="R20" s="142"/>
      <c r="S20" s="143"/>
      <c r="T20" s="142"/>
      <c r="U20" s="143"/>
      <c r="V20" s="142"/>
      <c r="W20" s="143"/>
      <c r="X20" s="142"/>
      <c r="Y20" s="143"/>
      <c r="Z20" s="142"/>
      <c r="AA20" s="143"/>
      <c r="AB20" s="230"/>
      <c r="AC20" s="209"/>
    </row>
    <row r="21" spans="1:29" ht="24.75" customHeight="1" thickTop="1">
      <c r="A21" s="77" t="s">
        <v>31</v>
      </c>
      <c r="B21" s="78"/>
      <c r="C21" s="79"/>
      <c r="D21" s="153">
        <f>INT(D7*D11+D8*D13+D10*D14+D9*D12+D15+D16+D17+D18+D19+D20)</f>
        <v>0</v>
      </c>
      <c r="E21" s="154"/>
      <c r="F21" s="153">
        <f t="shared" ref="F21" si="0">INT(F7*F11+F8*F13+F10*F12+F15+F16+F17+F18+F19+F20)</f>
        <v>0</v>
      </c>
      <c r="G21" s="154"/>
      <c r="H21" s="153">
        <f t="shared" ref="H21" si="1">INT(H7*H11+H8*H13+H10*H12+H15+H16+H17+H18+H19+H20)</f>
        <v>0</v>
      </c>
      <c r="I21" s="154"/>
      <c r="J21" s="153">
        <f>INT(J7*J11+J8*J13+J10*J12+J9*J12+J15+J16+J17+J18+J19+J20)</f>
        <v>259500</v>
      </c>
      <c r="K21" s="154"/>
      <c r="L21" s="153">
        <f>INT(L7*L11+L8*L13+L10*L12+L9*L12+L15+L16+L17+L18+L19+L20)</f>
        <v>365325</v>
      </c>
      <c r="M21" s="154"/>
      <c r="N21" s="153">
        <f>INT(N7*N11+N8*N13+N9*N12+N15+N16+N17+N18+N19+N20)</f>
        <v>187200</v>
      </c>
      <c r="O21" s="154"/>
      <c r="P21" s="153">
        <f>INT(P7*P11+P8*P13+P9*P12+P15+P16+P17+P18+P19+P20)</f>
        <v>132200</v>
      </c>
      <c r="Q21" s="154"/>
      <c r="R21" s="153">
        <f t="shared" ref="R21" si="2">INT(R7*R11+R8*R13+R10*R12+R15+R16+R17+R18+R19+R20)</f>
        <v>204500</v>
      </c>
      <c r="S21" s="154"/>
      <c r="T21" s="153">
        <f>INT(T7*T11+T8*T13+T9*T12+T15+T16+T17+T18+T19+T20)</f>
        <v>121100</v>
      </c>
      <c r="U21" s="154"/>
      <c r="V21" s="153">
        <f>INT(V7*V11+V8*V13+V9*V12+V15+V16+V17+V18+V19+V20)</f>
        <v>140000</v>
      </c>
      <c r="W21" s="154"/>
      <c r="X21" s="153">
        <f>INT(X7*X11+X8*X13+X10*X12+X15+X16+X17+X18+X19+X20+X9*X12)</f>
        <v>198453</v>
      </c>
      <c r="Y21" s="154"/>
      <c r="Z21" s="153">
        <f>INT(Z7*Z11+Z8*Z13+Z9*Z12+Z15+Z16+Z17+Z18+Z19+Z20)</f>
        <v>221253</v>
      </c>
      <c r="AA21" s="154"/>
      <c r="AB21" s="230"/>
      <c r="AC21" s="209"/>
    </row>
    <row r="22" spans="1:29" ht="24.75" customHeight="1" thickBot="1">
      <c r="A22" s="133" t="s">
        <v>40</v>
      </c>
      <c r="B22" s="134"/>
      <c r="C22" s="135"/>
      <c r="D22" s="71"/>
      <c r="E22" s="72"/>
      <c r="F22" s="71"/>
      <c r="G22" s="72"/>
      <c r="H22" s="71"/>
      <c r="I22" s="72"/>
      <c r="J22" s="71"/>
      <c r="K22" s="72"/>
      <c r="L22" s="71"/>
      <c r="M22" s="72"/>
      <c r="N22" s="71"/>
      <c r="O22" s="72"/>
      <c r="P22" s="71"/>
      <c r="Q22" s="72"/>
      <c r="R22" s="71"/>
      <c r="S22" s="72"/>
      <c r="T22" s="71"/>
      <c r="U22" s="72"/>
      <c r="V22" s="71"/>
      <c r="W22" s="72"/>
      <c r="X22" s="71"/>
      <c r="Y22" s="72"/>
      <c r="Z22" s="71"/>
      <c r="AA22" s="72"/>
      <c r="AB22" s="233"/>
      <c r="AC22" s="212"/>
    </row>
    <row r="23" spans="1:29" ht="24.75" customHeight="1" thickBot="1">
      <c r="A23" s="122" t="s">
        <v>19</v>
      </c>
      <c r="B23" s="123"/>
      <c r="C23" s="124"/>
      <c r="D23" s="127">
        <f>D21+D22</f>
        <v>0</v>
      </c>
      <c r="E23" s="128"/>
      <c r="F23" s="127">
        <f t="shared" ref="F23" si="3">F21+F22</f>
        <v>0</v>
      </c>
      <c r="G23" s="128"/>
      <c r="H23" s="127">
        <f t="shared" ref="H23" si="4">H21+H22</f>
        <v>0</v>
      </c>
      <c r="I23" s="128"/>
      <c r="J23" s="127">
        <f t="shared" ref="J23" si="5">J21+J22</f>
        <v>259500</v>
      </c>
      <c r="K23" s="128"/>
      <c r="L23" s="127">
        <f t="shared" ref="L23" si="6">L21+L22</f>
        <v>365325</v>
      </c>
      <c r="M23" s="128"/>
      <c r="N23" s="127">
        <f t="shared" ref="N23" si="7">N21+N22</f>
        <v>187200</v>
      </c>
      <c r="O23" s="128"/>
      <c r="P23" s="127">
        <f t="shared" ref="P23" si="8">P21+P22</f>
        <v>132200</v>
      </c>
      <c r="Q23" s="128"/>
      <c r="R23" s="127">
        <f t="shared" ref="R23" si="9">R21+R22</f>
        <v>204500</v>
      </c>
      <c r="S23" s="128"/>
      <c r="T23" s="127">
        <f t="shared" ref="T23" si="10">T21+T22</f>
        <v>121100</v>
      </c>
      <c r="U23" s="128"/>
      <c r="V23" s="127">
        <f t="shared" ref="V23" si="11">V21+V22</f>
        <v>140000</v>
      </c>
      <c r="W23" s="128"/>
      <c r="X23" s="127">
        <f t="shared" ref="X23" si="12">X21+X22</f>
        <v>198453</v>
      </c>
      <c r="Y23" s="128"/>
      <c r="Z23" s="127">
        <f t="shared" ref="Z23" si="13">Z21+Z22</f>
        <v>221253</v>
      </c>
      <c r="AA23" s="128"/>
      <c r="AB23" s="232"/>
      <c r="AC23" s="210"/>
    </row>
    <row r="24" spans="1:29" ht="24.75" customHeight="1">
      <c r="A24" s="88" t="s">
        <v>33</v>
      </c>
      <c r="B24" s="108" t="s">
        <v>34</v>
      </c>
      <c r="C24" s="109"/>
      <c r="D24" s="92">
        <f>D23*0.003</f>
        <v>0</v>
      </c>
      <c r="E24" s="93"/>
      <c r="F24" s="92">
        <f t="shared" ref="F24" si="14">F23*0.003</f>
        <v>0</v>
      </c>
      <c r="G24" s="93"/>
      <c r="H24" s="92">
        <f t="shared" ref="H24" si="15">H23*0.003</f>
        <v>0</v>
      </c>
      <c r="I24" s="93"/>
      <c r="J24" s="92">
        <v>0</v>
      </c>
      <c r="K24" s="93"/>
      <c r="L24" s="92">
        <v>0</v>
      </c>
      <c r="M24" s="93"/>
      <c r="N24" s="92">
        <v>0</v>
      </c>
      <c r="O24" s="93"/>
      <c r="P24" s="92">
        <f t="shared" ref="P24" si="16">P23*0.003</f>
        <v>396.6</v>
      </c>
      <c r="Q24" s="93"/>
      <c r="R24" s="92">
        <f t="shared" ref="R24" si="17">R23*0.003</f>
        <v>613.5</v>
      </c>
      <c r="S24" s="93"/>
      <c r="T24" s="92">
        <f t="shared" ref="T24" si="18">T23*0.003</f>
        <v>363.3</v>
      </c>
      <c r="U24" s="93"/>
      <c r="V24" s="92">
        <f t="shared" ref="V24" si="19">V23*0.003</f>
        <v>420</v>
      </c>
      <c r="W24" s="93"/>
      <c r="X24" s="92">
        <f t="shared" ref="X24" si="20">X23*0.003</f>
        <v>595.35900000000004</v>
      </c>
      <c r="Y24" s="93"/>
      <c r="Z24" s="92">
        <f t="shared" ref="Z24" si="21">Z23*0.003</f>
        <v>663.75900000000001</v>
      </c>
      <c r="AA24" s="93"/>
      <c r="AB24" s="231"/>
      <c r="AC24" s="211"/>
    </row>
    <row r="25" spans="1:29" ht="24.75" customHeight="1">
      <c r="A25" s="89"/>
      <c r="B25" s="100" t="s">
        <v>35</v>
      </c>
      <c r="C25" s="101"/>
      <c r="D25" s="94">
        <v>0</v>
      </c>
      <c r="E25" s="95"/>
      <c r="F25" s="94">
        <v>0</v>
      </c>
      <c r="G25" s="95"/>
      <c r="H25" s="94">
        <v>0</v>
      </c>
      <c r="I25" s="95"/>
      <c r="J25" s="94">
        <v>6960</v>
      </c>
      <c r="K25" s="95"/>
      <c r="L25" s="94">
        <v>8910</v>
      </c>
      <c r="M25" s="95"/>
      <c r="N25" s="94">
        <v>3980</v>
      </c>
      <c r="O25" s="95"/>
      <c r="P25" s="94">
        <v>490</v>
      </c>
      <c r="Q25" s="95"/>
      <c r="R25" s="94">
        <v>4980</v>
      </c>
      <c r="S25" s="95"/>
      <c r="T25" s="94">
        <v>2680</v>
      </c>
      <c r="U25" s="95"/>
      <c r="V25" s="94">
        <v>1600</v>
      </c>
      <c r="W25" s="95"/>
      <c r="X25" s="94">
        <v>3980</v>
      </c>
      <c r="Y25" s="95"/>
      <c r="Z25" s="94">
        <v>6650</v>
      </c>
      <c r="AA25" s="95"/>
      <c r="AB25" s="230"/>
      <c r="AC25" s="209"/>
    </row>
    <row r="26" spans="1:29" ht="24.75" customHeight="1">
      <c r="A26" s="89"/>
      <c r="B26" s="100" t="s">
        <v>48</v>
      </c>
      <c r="C26" s="101"/>
      <c r="D26" s="94">
        <v>0</v>
      </c>
      <c r="E26" s="95"/>
      <c r="F26" s="94">
        <v>0</v>
      </c>
      <c r="G26" s="95"/>
      <c r="H26" s="94">
        <v>0</v>
      </c>
      <c r="I26" s="95"/>
      <c r="J26" s="94">
        <v>0</v>
      </c>
      <c r="K26" s="95"/>
      <c r="L26" s="94">
        <v>0</v>
      </c>
      <c r="M26" s="95"/>
      <c r="N26" s="94">
        <v>0</v>
      </c>
      <c r="O26" s="95"/>
      <c r="P26" s="94">
        <v>0</v>
      </c>
      <c r="Q26" s="95"/>
      <c r="R26" s="94">
        <v>0</v>
      </c>
      <c r="S26" s="95"/>
      <c r="T26" s="94">
        <v>0</v>
      </c>
      <c r="U26" s="95"/>
      <c r="V26" s="94">
        <v>0</v>
      </c>
      <c r="W26" s="95"/>
      <c r="X26" s="94">
        <v>0</v>
      </c>
      <c r="Y26" s="95"/>
      <c r="Z26" s="94">
        <v>0</v>
      </c>
      <c r="AA26" s="95"/>
      <c r="AB26" s="230"/>
      <c r="AC26" s="209"/>
    </row>
    <row r="27" spans="1:29" ht="24.75" customHeight="1">
      <c r="A27" s="90"/>
      <c r="B27" s="100" t="s">
        <v>49</v>
      </c>
      <c r="C27" s="101"/>
      <c r="D27" s="82">
        <v>0</v>
      </c>
      <c r="E27" s="83"/>
      <c r="F27" s="82">
        <v>0</v>
      </c>
      <c r="G27" s="83"/>
      <c r="H27" s="82">
        <v>0</v>
      </c>
      <c r="I27" s="83"/>
      <c r="J27" s="82">
        <v>0</v>
      </c>
      <c r="K27" s="83"/>
      <c r="L27" s="82">
        <v>0</v>
      </c>
      <c r="M27" s="83"/>
      <c r="N27" s="82">
        <v>16791</v>
      </c>
      <c r="O27" s="83"/>
      <c r="P27" s="82">
        <v>16791</v>
      </c>
      <c r="Q27" s="83"/>
      <c r="R27" s="82">
        <v>16791</v>
      </c>
      <c r="S27" s="83"/>
      <c r="T27" s="82">
        <v>16791</v>
      </c>
      <c r="U27" s="83"/>
      <c r="V27" s="82">
        <v>16791</v>
      </c>
      <c r="W27" s="83"/>
      <c r="X27" s="82">
        <v>16791</v>
      </c>
      <c r="Y27" s="83"/>
      <c r="Z27" s="82">
        <v>16791</v>
      </c>
      <c r="AA27" s="83"/>
      <c r="AB27" s="228"/>
      <c r="AC27" s="207"/>
    </row>
    <row r="28" spans="1:29" ht="24.75" customHeight="1" thickBot="1">
      <c r="A28" s="91"/>
      <c r="B28" s="112" t="s">
        <v>52</v>
      </c>
      <c r="C28" s="113"/>
      <c r="D28" s="71">
        <v>0</v>
      </c>
      <c r="E28" s="72"/>
      <c r="F28" s="71">
        <v>0</v>
      </c>
      <c r="G28" s="72"/>
      <c r="H28" s="71">
        <v>0</v>
      </c>
      <c r="I28" s="72"/>
      <c r="J28" s="71">
        <v>5250</v>
      </c>
      <c r="K28" s="72"/>
      <c r="L28" s="71">
        <v>1500</v>
      </c>
      <c r="M28" s="72"/>
      <c r="N28" s="71">
        <v>1500</v>
      </c>
      <c r="O28" s="72"/>
      <c r="P28" s="71">
        <v>0</v>
      </c>
      <c r="Q28" s="72"/>
      <c r="R28" s="71">
        <v>0</v>
      </c>
      <c r="S28" s="72"/>
      <c r="T28" s="71">
        <v>1250</v>
      </c>
      <c r="U28" s="72"/>
      <c r="V28" s="71">
        <v>1250</v>
      </c>
      <c r="W28" s="72"/>
      <c r="X28" s="71">
        <v>2000</v>
      </c>
      <c r="Y28" s="72"/>
      <c r="Z28" s="71">
        <v>750</v>
      </c>
      <c r="AA28" s="72"/>
      <c r="AB28" s="229"/>
      <c r="AC28" s="208"/>
    </row>
    <row r="29" spans="1:29" ht="24.75" customHeight="1" thickBot="1">
      <c r="A29" s="77" t="s">
        <v>37</v>
      </c>
      <c r="B29" s="78"/>
      <c r="C29" s="79"/>
      <c r="D29" s="82">
        <f>SUM(D24:D28)</f>
        <v>0</v>
      </c>
      <c r="E29" s="83"/>
      <c r="F29" s="82">
        <f t="shared" ref="F29" si="22">SUM(F24:F28)</f>
        <v>0</v>
      </c>
      <c r="G29" s="83"/>
      <c r="H29" s="82">
        <f t="shared" ref="H29" si="23">SUM(H24:H28)</f>
        <v>0</v>
      </c>
      <c r="I29" s="83"/>
      <c r="J29" s="82">
        <f t="shared" ref="J29" si="24">SUM(J24:J28)</f>
        <v>12210</v>
      </c>
      <c r="K29" s="83"/>
      <c r="L29" s="82">
        <f t="shared" ref="L29" si="25">SUM(L24:L28)</f>
        <v>10410</v>
      </c>
      <c r="M29" s="83"/>
      <c r="N29" s="82">
        <f t="shared" ref="N29" si="26">SUM(N24:N28)</f>
        <v>22271</v>
      </c>
      <c r="O29" s="83"/>
      <c r="P29" s="82">
        <f t="shared" ref="P29" si="27">SUM(P24:P28)</f>
        <v>17677.599999999999</v>
      </c>
      <c r="Q29" s="83"/>
      <c r="R29" s="82">
        <f t="shared" ref="R29" si="28">SUM(R24:R28)</f>
        <v>22384.5</v>
      </c>
      <c r="S29" s="83"/>
      <c r="T29" s="82">
        <f t="shared" ref="T29" si="29">SUM(T24:T28)</f>
        <v>21084.3</v>
      </c>
      <c r="U29" s="83"/>
      <c r="V29" s="82">
        <f t="shared" ref="V29" si="30">SUM(V24:V28)</f>
        <v>20061</v>
      </c>
      <c r="W29" s="83"/>
      <c r="X29" s="82">
        <f t="shared" ref="X29" si="31">SUM(X24:X28)</f>
        <v>23366.359</v>
      </c>
      <c r="Y29" s="83"/>
      <c r="Z29" s="82">
        <f t="shared" ref="Z29" si="32">SUM(Z24:Z28)</f>
        <v>24854.758999999998</v>
      </c>
      <c r="AA29" s="227"/>
      <c r="AB29" s="228"/>
      <c r="AC29" s="207"/>
    </row>
    <row r="30" spans="1:29" ht="24.75" customHeight="1" thickTop="1" thickBot="1">
      <c r="A30" s="66" t="s">
        <v>38</v>
      </c>
      <c r="B30" s="67"/>
      <c r="C30" s="68"/>
      <c r="D30" s="60">
        <f>D23-D29</f>
        <v>0</v>
      </c>
      <c r="E30" s="61"/>
      <c r="F30" s="69">
        <f>F23-F29+F25</f>
        <v>0</v>
      </c>
      <c r="G30" s="70"/>
      <c r="H30" s="69">
        <f>H23-H29+H25</f>
        <v>0</v>
      </c>
      <c r="I30" s="70"/>
      <c r="J30" s="69">
        <f>J23-J29</f>
        <v>247290</v>
      </c>
      <c r="K30" s="70"/>
      <c r="L30" s="69">
        <f>L23-L29</f>
        <v>354915</v>
      </c>
      <c r="M30" s="70"/>
      <c r="N30" s="69">
        <f>N23-N29</f>
        <v>164929</v>
      </c>
      <c r="O30" s="70"/>
      <c r="P30" s="69">
        <f>P23-P29</f>
        <v>114522.4</v>
      </c>
      <c r="Q30" s="70"/>
      <c r="R30" s="69">
        <f>R23-R29</f>
        <v>182115.5</v>
      </c>
      <c r="S30" s="70"/>
      <c r="T30" s="69">
        <f>T23-T29</f>
        <v>100015.7</v>
      </c>
      <c r="U30" s="70"/>
      <c r="V30" s="69">
        <f>V23-V29</f>
        <v>119939</v>
      </c>
      <c r="W30" s="70"/>
      <c r="X30" s="69">
        <f>X21-X29</f>
        <v>175086.641</v>
      </c>
      <c r="Y30" s="70"/>
      <c r="Z30" s="60">
        <f>Z23-Z29</f>
        <v>196398.24100000001</v>
      </c>
      <c r="AA30" s="225"/>
      <c r="AB30" s="226"/>
      <c r="AC30" s="206"/>
    </row>
    <row r="31" spans="1:29" ht="15" customHeight="1">
      <c r="A31" s="177" t="s">
        <v>117</v>
      </c>
      <c r="B31" s="177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178"/>
      <c r="AA31" s="178"/>
      <c r="AB31" s="178"/>
      <c r="AC31" s="178"/>
    </row>
    <row r="32" spans="1:29" ht="15.75" thickBot="1">
      <c r="A32" s="179"/>
      <c r="B32" s="179"/>
      <c r="C32" s="179"/>
      <c r="D32" s="179"/>
      <c r="E32" s="179"/>
      <c r="F32" s="179"/>
      <c r="G32" s="179"/>
      <c r="H32" s="179"/>
      <c r="I32" s="179"/>
      <c r="J32" s="179"/>
      <c r="K32" s="179"/>
      <c r="L32" s="179"/>
      <c r="M32" s="179"/>
      <c r="N32" s="179"/>
      <c r="O32" s="179"/>
      <c r="P32" s="179"/>
      <c r="Q32" s="179"/>
      <c r="R32" s="179"/>
      <c r="S32" s="179"/>
      <c r="T32" s="179"/>
      <c r="U32" s="179"/>
      <c r="V32" s="179"/>
      <c r="W32" s="179"/>
      <c r="X32" s="179"/>
      <c r="Y32" s="179"/>
      <c r="Z32" s="179"/>
      <c r="AA32" s="179"/>
      <c r="AB32" s="179"/>
      <c r="AC32" s="179"/>
    </row>
    <row r="33" spans="1:33" ht="15.75" thickTop="1">
      <c r="A33" s="180" t="s">
        <v>0</v>
      </c>
      <c r="B33" s="181"/>
      <c r="C33" s="181"/>
      <c r="D33" s="182"/>
      <c r="E33" s="183" t="s">
        <v>1</v>
      </c>
      <c r="F33" s="181"/>
      <c r="G33" s="181"/>
      <c r="H33" s="181"/>
      <c r="I33" s="181"/>
      <c r="J33" s="181"/>
      <c r="K33" s="182"/>
      <c r="L33" s="183" t="s">
        <v>2</v>
      </c>
      <c r="M33" s="181"/>
      <c r="N33" s="181"/>
      <c r="O33" s="181"/>
      <c r="P33" s="181"/>
      <c r="Q33" s="181"/>
      <c r="R33" s="182"/>
      <c r="S33" s="183" t="s">
        <v>3</v>
      </c>
      <c r="T33" s="181"/>
      <c r="U33" s="181"/>
      <c r="V33" s="181"/>
      <c r="W33" s="181"/>
      <c r="X33" s="181"/>
      <c r="Y33" s="182"/>
      <c r="Z33" s="181" t="s">
        <v>4</v>
      </c>
      <c r="AA33" s="181"/>
      <c r="AB33" s="181"/>
      <c r="AC33" s="184"/>
    </row>
    <row r="34" spans="1:33" ht="35.25" customHeight="1" thickBot="1">
      <c r="A34" s="185"/>
      <c r="B34" s="186"/>
      <c r="C34" s="187"/>
      <c r="D34" s="139"/>
      <c r="E34" s="188" t="s">
        <v>47</v>
      </c>
      <c r="F34" s="189"/>
      <c r="G34" s="189"/>
      <c r="H34" s="189"/>
      <c r="I34" s="189"/>
      <c r="J34" s="189"/>
      <c r="K34" s="190"/>
      <c r="L34" s="138"/>
      <c r="M34" s="187"/>
      <c r="N34" s="187"/>
      <c r="O34" s="187"/>
      <c r="P34" s="187"/>
      <c r="Q34" s="187"/>
      <c r="R34" s="139"/>
      <c r="S34" s="191" t="s">
        <v>95</v>
      </c>
      <c r="T34" s="192"/>
      <c r="U34" s="192"/>
      <c r="V34" s="192"/>
      <c r="W34" s="192"/>
      <c r="X34" s="192"/>
      <c r="Y34" s="193"/>
      <c r="Z34" s="194" t="s">
        <v>5</v>
      </c>
      <c r="AA34" s="194"/>
      <c r="AB34" s="194"/>
      <c r="AC34" s="195"/>
    </row>
    <row r="35" spans="1:33" ht="10.5" customHeight="1" thickTop="1" thickBo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33" ht="24.75" customHeight="1">
      <c r="A36" s="170" t="s">
        <v>6</v>
      </c>
      <c r="B36" s="171"/>
      <c r="C36" s="172"/>
      <c r="D36" s="173" t="s">
        <v>11</v>
      </c>
      <c r="E36" s="174"/>
      <c r="F36" s="173" t="s">
        <v>12</v>
      </c>
      <c r="G36" s="174"/>
      <c r="H36" s="167" t="s">
        <v>13</v>
      </c>
      <c r="I36" s="168"/>
      <c r="J36" s="167" t="s">
        <v>14</v>
      </c>
      <c r="K36" s="168"/>
      <c r="L36" s="167" t="s">
        <v>15</v>
      </c>
      <c r="M36" s="168"/>
      <c r="N36" s="167" t="s">
        <v>16</v>
      </c>
      <c r="O36" s="168"/>
      <c r="P36" s="167" t="s">
        <v>17</v>
      </c>
      <c r="Q36" s="168"/>
      <c r="R36" s="167" t="s">
        <v>18</v>
      </c>
      <c r="S36" s="168"/>
      <c r="T36" s="167" t="s">
        <v>7</v>
      </c>
      <c r="U36" s="168"/>
      <c r="V36" s="167" t="s">
        <v>8</v>
      </c>
      <c r="W36" s="168"/>
      <c r="X36" s="167" t="s">
        <v>9</v>
      </c>
      <c r="Y36" s="168"/>
      <c r="Z36" s="167" t="s">
        <v>10</v>
      </c>
      <c r="AA36" s="237"/>
      <c r="AB36" s="238" t="s">
        <v>19</v>
      </c>
      <c r="AC36" s="169"/>
    </row>
    <row r="37" spans="1:33" ht="24.75" customHeight="1">
      <c r="A37" s="162" t="s">
        <v>41</v>
      </c>
      <c r="B37" s="163"/>
      <c r="C37" s="164"/>
      <c r="D37" s="3"/>
      <c r="E37" s="4" t="s">
        <v>20</v>
      </c>
      <c r="F37" s="3"/>
      <c r="G37" s="4" t="s">
        <v>20</v>
      </c>
      <c r="H37" s="3"/>
      <c r="I37" s="4" t="s">
        <v>20</v>
      </c>
      <c r="J37" s="3"/>
      <c r="K37" s="4" t="s">
        <v>20</v>
      </c>
      <c r="L37" s="3"/>
      <c r="M37" s="4" t="s">
        <v>20</v>
      </c>
      <c r="N37" s="3">
        <v>20</v>
      </c>
      <c r="O37" s="4" t="s">
        <v>20</v>
      </c>
      <c r="P37" s="3">
        <v>14</v>
      </c>
      <c r="Q37" s="4" t="s">
        <v>20</v>
      </c>
      <c r="R37" s="3">
        <v>18</v>
      </c>
      <c r="S37" s="4" t="s">
        <v>20</v>
      </c>
      <c r="T37" s="3">
        <v>10</v>
      </c>
      <c r="U37" s="4" t="s">
        <v>20</v>
      </c>
      <c r="V37" s="3">
        <v>10</v>
      </c>
      <c r="W37" s="4" t="s">
        <v>20</v>
      </c>
      <c r="X37" s="3">
        <v>18</v>
      </c>
      <c r="Y37" s="4" t="s">
        <v>20</v>
      </c>
      <c r="Z37" s="31">
        <v>21</v>
      </c>
      <c r="AA37" s="32" t="s">
        <v>20</v>
      </c>
      <c r="AB37" s="24"/>
      <c r="AC37" s="9" t="s">
        <v>20</v>
      </c>
      <c r="AE37" s="224" t="s">
        <v>105</v>
      </c>
      <c r="AF37" s="224"/>
      <c r="AG37" s="224"/>
    </row>
    <row r="38" spans="1:33" ht="24.75" customHeight="1">
      <c r="A38" s="162" t="s">
        <v>42</v>
      </c>
      <c r="B38" s="163"/>
      <c r="C38" s="164"/>
      <c r="D38" s="3"/>
      <c r="E38" s="4" t="s">
        <v>20</v>
      </c>
      <c r="F38" s="3"/>
      <c r="G38" s="4" t="s">
        <v>20</v>
      </c>
      <c r="H38" s="3"/>
      <c r="I38" s="4" t="s">
        <v>20</v>
      </c>
      <c r="J38" s="3"/>
      <c r="K38" s="4" t="s">
        <v>20</v>
      </c>
      <c r="L38" s="3"/>
      <c r="M38" s="4" t="s">
        <v>20</v>
      </c>
      <c r="N38" s="3"/>
      <c r="O38" s="4" t="s">
        <v>20</v>
      </c>
      <c r="P38" s="3"/>
      <c r="Q38" s="4" t="s">
        <v>20</v>
      </c>
      <c r="R38" s="3">
        <v>3</v>
      </c>
      <c r="S38" s="4" t="s">
        <v>20</v>
      </c>
      <c r="T38" s="3">
        <v>2</v>
      </c>
      <c r="U38" s="4" t="s">
        <v>20</v>
      </c>
      <c r="V38" s="3"/>
      <c r="W38" s="4" t="s">
        <v>20</v>
      </c>
      <c r="X38" s="3"/>
      <c r="Y38" s="4" t="s">
        <v>20</v>
      </c>
      <c r="Z38" s="31">
        <v>1</v>
      </c>
      <c r="AA38" s="32" t="s">
        <v>20</v>
      </c>
      <c r="AB38" s="24"/>
      <c r="AC38" s="9" t="s">
        <v>21</v>
      </c>
    </row>
    <row r="39" spans="1:33" ht="24.75" customHeight="1">
      <c r="A39" s="162" t="s">
        <v>50</v>
      </c>
      <c r="B39" s="163"/>
      <c r="C39" s="164"/>
      <c r="D39" s="3"/>
      <c r="E39" s="4" t="s">
        <v>21</v>
      </c>
      <c r="F39" s="3"/>
      <c r="G39" s="4" t="s">
        <v>21</v>
      </c>
      <c r="H39" s="3"/>
      <c r="I39" s="4" t="s">
        <v>21</v>
      </c>
      <c r="J39" s="3"/>
      <c r="K39" s="4" t="s">
        <v>21</v>
      </c>
      <c r="L39" s="3"/>
      <c r="M39" s="4" t="s">
        <v>21</v>
      </c>
      <c r="N39" s="3"/>
      <c r="O39" s="4" t="s">
        <v>21</v>
      </c>
      <c r="P39" s="3"/>
      <c r="Q39" s="4" t="s">
        <v>21</v>
      </c>
      <c r="R39" s="3"/>
      <c r="S39" s="4" t="s">
        <v>21</v>
      </c>
      <c r="T39" s="3"/>
      <c r="U39" s="4" t="s">
        <v>21</v>
      </c>
      <c r="V39" s="3"/>
      <c r="W39" s="4" t="s">
        <v>21</v>
      </c>
      <c r="X39" s="3">
        <v>1</v>
      </c>
      <c r="Y39" s="4" t="s">
        <v>21</v>
      </c>
      <c r="Z39" s="31">
        <v>1</v>
      </c>
      <c r="AA39" s="32" t="s">
        <v>21</v>
      </c>
      <c r="AB39" s="24"/>
      <c r="AC39" s="9" t="s">
        <v>21</v>
      </c>
    </row>
    <row r="40" spans="1:33" ht="24.75" customHeight="1" thickBot="1">
      <c r="A40" s="162" t="s">
        <v>62</v>
      </c>
      <c r="B40" s="163"/>
      <c r="C40" s="164"/>
      <c r="D40" s="3"/>
      <c r="E40" s="4" t="s">
        <v>21</v>
      </c>
      <c r="F40" s="3"/>
      <c r="G40" s="4" t="s">
        <v>21</v>
      </c>
      <c r="H40" s="3"/>
      <c r="I40" s="4" t="s">
        <v>21</v>
      </c>
      <c r="J40" s="3"/>
      <c r="K40" s="4" t="s">
        <v>21</v>
      </c>
      <c r="L40" s="3"/>
      <c r="M40" s="4" t="s">
        <v>21</v>
      </c>
      <c r="N40" s="3"/>
      <c r="O40" s="4" t="s">
        <v>21</v>
      </c>
      <c r="P40" s="3"/>
      <c r="Q40" s="4" t="s">
        <v>21</v>
      </c>
      <c r="R40" s="3"/>
      <c r="S40" s="4" t="s">
        <v>21</v>
      </c>
      <c r="T40" s="3"/>
      <c r="U40" s="4" t="s">
        <v>21</v>
      </c>
      <c r="V40" s="3"/>
      <c r="W40" s="4" t="s">
        <v>21</v>
      </c>
      <c r="X40" s="3"/>
      <c r="Y40" s="4" t="s">
        <v>21</v>
      </c>
      <c r="Z40" s="31"/>
      <c r="AA40" s="32" t="s">
        <v>21</v>
      </c>
      <c r="AB40" s="24"/>
      <c r="AC40" s="9" t="s">
        <v>21</v>
      </c>
    </row>
    <row r="41" spans="1:33" ht="24.75" customHeight="1" thickTop="1">
      <c r="A41" s="77" t="s">
        <v>25</v>
      </c>
      <c r="B41" s="78"/>
      <c r="C41" s="79"/>
      <c r="D41" s="153"/>
      <c r="E41" s="154"/>
      <c r="F41" s="153"/>
      <c r="G41" s="154"/>
      <c r="H41" s="153"/>
      <c r="I41" s="154"/>
      <c r="J41" s="153"/>
      <c r="K41" s="154"/>
      <c r="L41" s="153"/>
      <c r="M41" s="154"/>
      <c r="N41" s="153">
        <v>8000</v>
      </c>
      <c r="O41" s="154"/>
      <c r="P41" s="153">
        <v>9300</v>
      </c>
      <c r="Q41" s="154"/>
      <c r="R41" s="153">
        <v>9300</v>
      </c>
      <c r="S41" s="154"/>
      <c r="T41" s="153">
        <v>9300</v>
      </c>
      <c r="U41" s="154"/>
      <c r="V41" s="153">
        <v>9300</v>
      </c>
      <c r="W41" s="154"/>
      <c r="X41" s="153">
        <v>9300</v>
      </c>
      <c r="Y41" s="154"/>
      <c r="Z41" s="155">
        <v>9300</v>
      </c>
      <c r="AA41" s="156"/>
      <c r="AB41" s="235"/>
      <c r="AC41" s="236"/>
    </row>
    <row r="42" spans="1:33" ht="24.75" customHeight="1">
      <c r="A42" s="162" t="s">
        <v>50</v>
      </c>
      <c r="B42" s="163"/>
      <c r="C42" s="164"/>
      <c r="D42" s="94"/>
      <c r="E42" s="95"/>
      <c r="F42" s="94"/>
      <c r="G42" s="95"/>
      <c r="H42" s="94"/>
      <c r="I42" s="95"/>
      <c r="J42" s="94"/>
      <c r="K42" s="95"/>
      <c r="L42" s="94"/>
      <c r="M42" s="95"/>
      <c r="N42" s="94">
        <v>1250</v>
      </c>
      <c r="O42" s="95"/>
      <c r="P42" s="94">
        <v>1453</v>
      </c>
      <c r="Q42" s="95"/>
      <c r="R42" s="94">
        <v>1453</v>
      </c>
      <c r="S42" s="95"/>
      <c r="T42" s="94">
        <v>1453</v>
      </c>
      <c r="U42" s="95"/>
      <c r="V42" s="94">
        <v>1453</v>
      </c>
      <c r="W42" s="95"/>
      <c r="X42" s="94">
        <v>1453</v>
      </c>
      <c r="Y42" s="95"/>
      <c r="Z42" s="96">
        <v>1453</v>
      </c>
      <c r="AA42" s="97"/>
      <c r="AB42" s="230"/>
      <c r="AC42" s="209"/>
    </row>
    <row r="43" spans="1:33" ht="24.75" customHeight="1">
      <c r="A43" s="165" t="s">
        <v>27</v>
      </c>
      <c r="B43" s="166"/>
      <c r="C43" s="163"/>
      <c r="D43" s="94"/>
      <c r="E43" s="95"/>
      <c r="F43" s="94"/>
      <c r="G43" s="95"/>
      <c r="H43" s="94"/>
      <c r="I43" s="95"/>
      <c r="J43" s="94"/>
      <c r="K43" s="95"/>
      <c r="L43" s="94"/>
      <c r="M43" s="95"/>
      <c r="N43" s="94">
        <v>10000</v>
      </c>
      <c r="O43" s="95"/>
      <c r="P43" s="94">
        <v>11300</v>
      </c>
      <c r="Q43" s="95"/>
      <c r="R43" s="94">
        <v>11300</v>
      </c>
      <c r="S43" s="95"/>
      <c r="T43" s="94">
        <v>11300</v>
      </c>
      <c r="U43" s="95"/>
      <c r="V43" s="94">
        <v>11300</v>
      </c>
      <c r="W43" s="95"/>
      <c r="X43" s="94">
        <v>11300</v>
      </c>
      <c r="Y43" s="95"/>
      <c r="Z43" s="96">
        <v>11300</v>
      </c>
      <c r="AA43" s="97"/>
      <c r="AB43" s="230"/>
      <c r="AC43" s="209"/>
    </row>
    <row r="44" spans="1:33" ht="24.75" customHeight="1" thickBot="1">
      <c r="A44" s="159" t="s">
        <v>51</v>
      </c>
      <c r="B44" s="160"/>
      <c r="C44" s="161"/>
      <c r="D44" s="142"/>
      <c r="E44" s="143"/>
      <c r="F44" s="142"/>
      <c r="G44" s="143"/>
      <c r="H44" s="142"/>
      <c r="I44" s="143"/>
      <c r="J44" s="142"/>
      <c r="K44" s="143"/>
      <c r="L44" s="142"/>
      <c r="M44" s="143"/>
      <c r="N44" s="142">
        <v>1562</v>
      </c>
      <c r="O44" s="143"/>
      <c r="P44" s="142">
        <v>1765</v>
      </c>
      <c r="Q44" s="143"/>
      <c r="R44" s="142">
        <v>1765</v>
      </c>
      <c r="S44" s="143"/>
      <c r="T44" s="142">
        <v>1765</v>
      </c>
      <c r="U44" s="143"/>
      <c r="V44" s="142">
        <v>1765</v>
      </c>
      <c r="W44" s="143"/>
      <c r="X44" s="142">
        <v>1765</v>
      </c>
      <c r="Y44" s="143"/>
      <c r="Z44" s="144">
        <v>1765</v>
      </c>
      <c r="AA44" s="145"/>
      <c r="AB44" s="234"/>
      <c r="AC44" s="215"/>
    </row>
    <row r="45" spans="1:33" ht="24.75" customHeight="1" thickTop="1">
      <c r="A45" s="148" t="s">
        <v>43</v>
      </c>
      <c r="B45" s="29" t="s">
        <v>66</v>
      </c>
      <c r="C45" s="12" t="s">
        <v>44</v>
      </c>
      <c r="D45" s="153"/>
      <c r="E45" s="154"/>
      <c r="F45" s="153"/>
      <c r="G45" s="154"/>
      <c r="H45" s="153"/>
      <c r="I45" s="154"/>
      <c r="J45" s="153"/>
      <c r="K45" s="154"/>
      <c r="L45" s="153"/>
      <c r="M45" s="154"/>
      <c r="N45" s="153">
        <v>10000</v>
      </c>
      <c r="O45" s="154"/>
      <c r="P45" s="153"/>
      <c r="Q45" s="154"/>
      <c r="R45" s="153"/>
      <c r="S45" s="154"/>
      <c r="T45" s="153"/>
      <c r="U45" s="154"/>
      <c r="V45" s="153"/>
      <c r="W45" s="154"/>
      <c r="X45" s="153"/>
      <c r="Y45" s="154"/>
      <c r="Z45" s="155"/>
      <c r="AA45" s="156"/>
      <c r="AB45" s="228"/>
      <c r="AC45" s="207"/>
    </row>
    <row r="46" spans="1:33" ht="24.75" customHeight="1">
      <c r="A46" s="149"/>
      <c r="B46" s="8"/>
      <c r="C46" s="7" t="s">
        <v>45</v>
      </c>
      <c r="D46" s="94"/>
      <c r="E46" s="95"/>
      <c r="F46" s="94"/>
      <c r="G46" s="95"/>
      <c r="H46" s="94"/>
      <c r="I46" s="95"/>
      <c r="J46" s="94"/>
      <c r="K46" s="95"/>
      <c r="L46" s="94"/>
      <c r="M46" s="95"/>
      <c r="N46" s="94"/>
      <c r="O46" s="95"/>
      <c r="P46" s="94"/>
      <c r="Q46" s="95"/>
      <c r="R46" s="94"/>
      <c r="S46" s="95"/>
      <c r="T46" s="94"/>
      <c r="U46" s="95"/>
      <c r="V46" s="94"/>
      <c r="W46" s="95"/>
      <c r="X46" s="94"/>
      <c r="Y46" s="95"/>
      <c r="Z46" s="96"/>
      <c r="AA46" s="97"/>
      <c r="AB46" s="230"/>
      <c r="AC46" s="209"/>
    </row>
    <row r="47" spans="1:33" ht="24.75" customHeight="1">
      <c r="A47" s="149"/>
      <c r="B47" s="16"/>
      <c r="C47" s="7" t="s">
        <v>46</v>
      </c>
      <c r="D47" s="94"/>
      <c r="E47" s="95"/>
      <c r="F47" s="94"/>
      <c r="G47" s="95"/>
      <c r="H47" s="94"/>
      <c r="I47" s="95"/>
      <c r="J47" s="94"/>
      <c r="K47" s="95"/>
      <c r="L47" s="94"/>
      <c r="M47" s="95"/>
      <c r="N47" s="94"/>
      <c r="O47" s="95"/>
      <c r="P47" s="94"/>
      <c r="Q47" s="95"/>
      <c r="R47" s="94"/>
      <c r="S47" s="95"/>
      <c r="T47" s="94"/>
      <c r="U47" s="95"/>
      <c r="V47" s="94">
        <v>45000</v>
      </c>
      <c r="W47" s="95"/>
      <c r="X47" s="94">
        <v>9000</v>
      </c>
      <c r="Y47" s="95"/>
      <c r="Z47" s="96">
        <v>9000</v>
      </c>
      <c r="AA47" s="97"/>
      <c r="AB47" s="230"/>
      <c r="AC47" s="209"/>
    </row>
    <row r="48" spans="1:33" ht="24.75" customHeight="1">
      <c r="A48" s="149"/>
      <c r="B48" s="100" t="s">
        <v>28</v>
      </c>
      <c r="C48" s="101"/>
      <c r="D48" s="94"/>
      <c r="E48" s="95"/>
      <c r="F48" s="94"/>
      <c r="G48" s="95"/>
      <c r="H48" s="94"/>
      <c r="I48" s="95"/>
      <c r="J48" s="94"/>
      <c r="K48" s="95"/>
      <c r="L48" s="94"/>
      <c r="M48" s="95"/>
      <c r="N48" s="94">
        <v>2200</v>
      </c>
      <c r="O48" s="95"/>
      <c r="P48" s="94">
        <v>2000</v>
      </c>
      <c r="Q48" s="95"/>
      <c r="R48" s="94">
        <v>3200</v>
      </c>
      <c r="S48" s="95"/>
      <c r="T48" s="94">
        <v>2000</v>
      </c>
      <c r="U48" s="95"/>
      <c r="V48" s="94">
        <v>2000</v>
      </c>
      <c r="W48" s="95"/>
      <c r="X48" s="94">
        <v>2600</v>
      </c>
      <c r="Y48" s="95"/>
      <c r="Z48" s="96">
        <v>4200</v>
      </c>
      <c r="AA48" s="97"/>
      <c r="AB48" s="230"/>
      <c r="AC48" s="209"/>
    </row>
    <row r="49" spans="1:29" ht="24.75" customHeight="1">
      <c r="A49" s="149"/>
      <c r="B49" s="100" t="s">
        <v>29</v>
      </c>
      <c r="C49" s="101"/>
      <c r="D49" s="94"/>
      <c r="E49" s="95"/>
      <c r="F49" s="94"/>
      <c r="G49" s="95"/>
      <c r="H49" s="94"/>
      <c r="I49" s="95"/>
      <c r="J49" s="94"/>
      <c r="K49" s="95"/>
      <c r="L49" s="94"/>
      <c r="M49" s="95"/>
      <c r="N49" s="94"/>
      <c r="O49" s="95"/>
      <c r="P49" s="94"/>
      <c r="Q49" s="95"/>
      <c r="R49" s="94"/>
      <c r="S49" s="95"/>
      <c r="T49" s="94">
        <v>3500</v>
      </c>
      <c r="U49" s="95"/>
      <c r="V49" s="94"/>
      <c r="W49" s="95"/>
      <c r="X49" s="94">
        <v>18000</v>
      </c>
      <c r="Y49" s="95"/>
      <c r="Z49" s="96"/>
      <c r="AA49" s="97"/>
      <c r="AB49" s="230"/>
      <c r="AC49" s="209"/>
    </row>
    <row r="50" spans="1:29" ht="24.75" customHeight="1" thickBot="1">
      <c r="A50" s="150"/>
      <c r="B50" s="138" t="s">
        <v>30</v>
      </c>
      <c r="C50" s="139"/>
      <c r="D50" s="142"/>
      <c r="E50" s="143"/>
      <c r="F50" s="142"/>
      <c r="G50" s="143"/>
      <c r="H50" s="142"/>
      <c r="I50" s="143"/>
      <c r="J50" s="142"/>
      <c r="K50" s="143"/>
      <c r="L50" s="142"/>
      <c r="M50" s="143"/>
      <c r="N50" s="142">
        <v>15000</v>
      </c>
      <c r="O50" s="143"/>
      <c r="P50" s="142"/>
      <c r="Q50" s="143"/>
      <c r="R50" s="142"/>
      <c r="S50" s="143"/>
      <c r="T50" s="142"/>
      <c r="U50" s="143"/>
      <c r="V50" s="142"/>
      <c r="W50" s="143"/>
      <c r="X50" s="142"/>
      <c r="Y50" s="143"/>
      <c r="Z50" s="144"/>
      <c r="AA50" s="145"/>
      <c r="AB50" s="230"/>
      <c r="AC50" s="209"/>
    </row>
    <row r="51" spans="1:29" ht="24.75" customHeight="1" thickTop="1">
      <c r="A51" s="77" t="s">
        <v>31</v>
      </c>
      <c r="B51" s="78"/>
      <c r="C51" s="79"/>
      <c r="D51" s="153">
        <f>INT(D37*D41+D38*D43+D40*D44+D39*D42+D45+D46+D47+D48+D49+D50)</f>
        <v>0</v>
      </c>
      <c r="E51" s="154"/>
      <c r="F51" s="153">
        <f t="shared" ref="F51" si="33">INT(F37*F41+F38*F43+F40*F42+F45+F46+F47+F48+F49+F50)</f>
        <v>0</v>
      </c>
      <c r="G51" s="154"/>
      <c r="H51" s="153">
        <f t="shared" ref="H51" si="34">INT(H37*H41+H38*H43+H40*H42+H45+H46+H47+H48+H49+H50)</f>
        <v>0</v>
      </c>
      <c r="I51" s="154"/>
      <c r="J51" s="153">
        <v>0</v>
      </c>
      <c r="K51" s="154"/>
      <c r="L51" s="153">
        <v>0</v>
      </c>
      <c r="M51" s="154"/>
      <c r="N51" s="153">
        <f>INT(N37*N41+N38*N43+N39*N42+N45+N46+N47+N48+N49+N50)</f>
        <v>187200</v>
      </c>
      <c r="O51" s="154"/>
      <c r="P51" s="153">
        <f>INT(P37*P41+P38*P43+P39*P42+P45+P46+P47+P48+P49+P50)</f>
        <v>132200</v>
      </c>
      <c r="Q51" s="154"/>
      <c r="R51" s="153">
        <f t="shared" ref="R51" si="35">INT(R37*R41+R38*R43+R40*R42+R45+R46+R47+R48+R49+R50)</f>
        <v>204500</v>
      </c>
      <c r="S51" s="154"/>
      <c r="T51" s="153">
        <f>INT(T37*T41+T38*T43+T39*T42+T45+T46+T47+T48+T49+T50)</f>
        <v>121100</v>
      </c>
      <c r="U51" s="154"/>
      <c r="V51" s="153">
        <f>INT(V37*V41+V38*V43+V39*V42+V45+V46+V47+V48+V49+V50)</f>
        <v>140000</v>
      </c>
      <c r="W51" s="154"/>
      <c r="X51" s="153">
        <f>INT(X37*X41+X38*X43+X40*X42+X45+X46+X47+X48+X49+X50+X39*X42)</f>
        <v>198453</v>
      </c>
      <c r="Y51" s="154"/>
      <c r="Z51" s="155">
        <f>INT(Z37*Z41+Z38*Z43+Z39*Z42+Z45+Z46+Z47+Z48+Z49+Z50)</f>
        <v>221253</v>
      </c>
      <c r="AA51" s="156"/>
      <c r="AB51" s="230"/>
      <c r="AC51" s="209"/>
    </row>
    <row r="52" spans="1:29" ht="24.75" customHeight="1" thickBot="1">
      <c r="A52" s="133" t="s">
        <v>40</v>
      </c>
      <c r="B52" s="134"/>
      <c r="C52" s="135"/>
      <c r="D52" s="71"/>
      <c r="E52" s="72"/>
      <c r="F52" s="71"/>
      <c r="G52" s="72"/>
      <c r="H52" s="71"/>
      <c r="I52" s="72"/>
      <c r="J52" s="71"/>
      <c r="K52" s="72"/>
      <c r="L52" s="71"/>
      <c r="M52" s="72"/>
      <c r="N52" s="71"/>
      <c r="O52" s="72"/>
      <c r="P52" s="71"/>
      <c r="Q52" s="72"/>
      <c r="R52" s="71"/>
      <c r="S52" s="72"/>
      <c r="T52" s="71"/>
      <c r="U52" s="72"/>
      <c r="V52" s="71"/>
      <c r="W52" s="72"/>
      <c r="X52" s="71"/>
      <c r="Y52" s="72"/>
      <c r="Z52" s="73"/>
      <c r="AA52" s="74"/>
      <c r="AB52" s="233"/>
      <c r="AC52" s="212"/>
    </row>
    <row r="53" spans="1:29" ht="24.75" customHeight="1" thickBot="1">
      <c r="A53" s="122" t="s">
        <v>19</v>
      </c>
      <c r="B53" s="123"/>
      <c r="C53" s="124"/>
      <c r="D53" s="127">
        <f>D51+D52</f>
        <v>0</v>
      </c>
      <c r="E53" s="128"/>
      <c r="F53" s="127">
        <f t="shared" ref="F53" si="36">F51+F52</f>
        <v>0</v>
      </c>
      <c r="G53" s="128"/>
      <c r="H53" s="127">
        <f t="shared" ref="H53" si="37">H51+H52</f>
        <v>0</v>
      </c>
      <c r="I53" s="128"/>
      <c r="J53" s="127">
        <f t="shared" ref="J53" si="38">J51+J52</f>
        <v>0</v>
      </c>
      <c r="K53" s="128"/>
      <c r="L53" s="127">
        <f t="shared" ref="L53" si="39">L51+L52</f>
        <v>0</v>
      </c>
      <c r="M53" s="128"/>
      <c r="N53" s="127">
        <f t="shared" ref="N53" si="40">N51+N52</f>
        <v>187200</v>
      </c>
      <c r="O53" s="128"/>
      <c r="P53" s="127">
        <f t="shared" ref="P53" si="41">P51+P52</f>
        <v>132200</v>
      </c>
      <c r="Q53" s="128"/>
      <c r="R53" s="127">
        <f t="shared" ref="R53" si="42">R51+R52</f>
        <v>204500</v>
      </c>
      <c r="S53" s="128"/>
      <c r="T53" s="127">
        <f t="shared" ref="T53" si="43">T51+T52</f>
        <v>121100</v>
      </c>
      <c r="U53" s="128"/>
      <c r="V53" s="127">
        <f t="shared" ref="V53" si="44">V51+V52</f>
        <v>140000</v>
      </c>
      <c r="W53" s="128"/>
      <c r="X53" s="127">
        <f t="shared" ref="X53" si="45">X51+X52</f>
        <v>198453</v>
      </c>
      <c r="Y53" s="128"/>
      <c r="Z53" s="129">
        <f t="shared" ref="Z53" si="46">Z51+Z52</f>
        <v>221253</v>
      </c>
      <c r="AA53" s="130"/>
      <c r="AB53" s="232"/>
      <c r="AC53" s="210"/>
    </row>
    <row r="54" spans="1:29" ht="24.75" customHeight="1">
      <c r="A54" s="88" t="s">
        <v>33</v>
      </c>
      <c r="B54" s="108" t="s">
        <v>34</v>
      </c>
      <c r="C54" s="109"/>
      <c r="D54" s="92">
        <f>D53*0.003</f>
        <v>0</v>
      </c>
      <c r="E54" s="93"/>
      <c r="F54" s="92">
        <f t="shared" ref="F54" si="47">F53*0.003</f>
        <v>0</v>
      </c>
      <c r="G54" s="93"/>
      <c r="H54" s="92">
        <f t="shared" ref="H54" si="48">H53*0.003</f>
        <v>0</v>
      </c>
      <c r="I54" s="93"/>
      <c r="J54" s="92">
        <f>J53*0.003</f>
        <v>0</v>
      </c>
      <c r="K54" s="93"/>
      <c r="L54" s="92">
        <f>L53*0.003</f>
        <v>0</v>
      </c>
      <c r="M54" s="93"/>
      <c r="N54" s="92">
        <v>0</v>
      </c>
      <c r="O54" s="93"/>
      <c r="P54" s="92">
        <f t="shared" ref="P54" si="49">P53*0.003</f>
        <v>396.6</v>
      </c>
      <c r="Q54" s="93"/>
      <c r="R54" s="92">
        <f t="shared" ref="R54" si="50">R53*0.003</f>
        <v>613.5</v>
      </c>
      <c r="S54" s="93"/>
      <c r="T54" s="92">
        <f t="shared" ref="T54" si="51">T53*0.003</f>
        <v>363.3</v>
      </c>
      <c r="U54" s="93"/>
      <c r="V54" s="92">
        <f t="shared" ref="V54" si="52">V53*0.003</f>
        <v>420</v>
      </c>
      <c r="W54" s="93"/>
      <c r="X54" s="92">
        <f t="shared" ref="X54" si="53">X53*0.003</f>
        <v>595.35900000000004</v>
      </c>
      <c r="Y54" s="93"/>
      <c r="Z54" s="102">
        <f t="shared" ref="Z54" si="54">Z53*0.003</f>
        <v>663.75900000000001</v>
      </c>
      <c r="AA54" s="103"/>
      <c r="AB54" s="231"/>
      <c r="AC54" s="211"/>
    </row>
    <row r="55" spans="1:29" ht="24.75" customHeight="1">
      <c r="A55" s="89"/>
      <c r="B55" s="100" t="s">
        <v>35</v>
      </c>
      <c r="C55" s="101"/>
      <c r="D55" s="94">
        <v>0</v>
      </c>
      <c r="E55" s="95"/>
      <c r="F55" s="94">
        <v>0</v>
      </c>
      <c r="G55" s="95"/>
      <c r="H55" s="94">
        <v>0</v>
      </c>
      <c r="I55" s="95"/>
      <c r="J55" s="94">
        <v>0</v>
      </c>
      <c r="K55" s="95"/>
      <c r="L55" s="94">
        <v>0</v>
      </c>
      <c r="M55" s="95"/>
      <c r="N55" s="94">
        <v>3980</v>
      </c>
      <c r="O55" s="95"/>
      <c r="P55" s="94">
        <v>490</v>
      </c>
      <c r="Q55" s="95"/>
      <c r="R55" s="94">
        <v>4980</v>
      </c>
      <c r="S55" s="95"/>
      <c r="T55" s="94">
        <v>2680</v>
      </c>
      <c r="U55" s="95"/>
      <c r="V55" s="94">
        <v>1600</v>
      </c>
      <c r="W55" s="95"/>
      <c r="X55" s="94">
        <v>3980</v>
      </c>
      <c r="Y55" s="95"/>
      <c r="Z55" s="96">
        <v>6650</v>
      </c>
      <c r="AA55" s="97"/>
      <c r="AB55" s="230"/>
      <c r="AC55" s="209"/>
    </row>
    <row r="56" spans="1:29" ht="24.75" customHeight="1">
      <c r="A56" s="89"/>
      <c r="B56" s="100" t="s">
        <v>48</v>
      </c>
      <c r="C56" s="101"/>
      <c r="D56" s="94">
        <v>0</v>
      </c>
      <c r="E56" s="95"/>
      <c r="F56" s="94">
        <v>0</v>
      </c>
      <c r="G56" s="95"/>
      <c r="H56" s="94">
        <v>0</v>
      </c>
      <c r="I56" s="95"/>
      <c r="J56" s="94">
        <v>0</v>
      </c>
      <c r="K56" s="95"/>
      <c r="L56" s="94">
        <v>0</v>
      </c>
      <c r="M56" s="95"/>
      <c r="N56" s="94">
        <v>0</v>
      </c>
      <c r="O56" s="95"/>
      <c r="P56" s="94">
        <v>0</v>
      </c>
      <c r="Q56" s="95"/>
      <c r="R56" s="94">
        <v>0</v>
      </c>
      <c r="S56" s="95"/>
      <c r="T56" s="94">
        <v>0</v>
      </c>
      <c r="U56" s="95"/>
      <c r="V56" s="94">
        <v>0</v>
      </c>
      <c r="W56" s="95"/>
      <c r="X56" s="94">
        <v>0</v>
      </c>
      <c r="Y56" s="95"/>
      <c r="Z56" s="96">
        <v>0</v>
      </c>
      <c r="AA56" s="97"/>
      <c r="AB56" s="230"/>
      <c r="AC56" s="209"/>
    </row>
    <row r="57" spans="1:29" ht="24.75" customHeight="1">
      <c r="A57" s="90"/>
      <c r="B57" s="100" t="s">
        <v>49</v>
      </c>
      <c r="C57" s="101"/>
      <c r="D57" s="82">
        <v>0</v>
      </c>
      <c r="E57" s="83"/>
      <c r="F57" s="82">
        <v>0</v>
      </c>
      <c r="G57" s="83"/>
      <c r="H57" s="82">
        <v>0</v>
      </c>
      <c r="I57" s="83"/>
      <c r="J57" s="82">
        <v>0</v>
      </c>
      <c r="K57" s="83"/>
      <c r="L57" s="82">
        <v>0</v>
      </c>
      <c r="M57" s="83"/>
      <c r="N57" s="82">
        <v>16791</v>
      </c>
      <c r="O57" s="83"/>
      <c r="P57" s="82">
        <v>16791</v>
      </c>
      <c r="Q57" s="83"/>
      <c r="R57" s="82">
        <v>16791</v>
      </c>
      <c r="S57" s="83"/>
      <c r="T57" s="82">
        <v>16791</v>
      </c>
      <c r="U57" s="83"/>
      <c r="V57" s="82">
        <v>16791</v>
      </c>
      <c r="W57" s="83"/>
      <c r="X57" s="82">
        <v>16791</v>
      </c>
      <c r="Y57" s="83"/>
      <c r="Z57" s="84">
        <v>16791</v>
      </c>
      <c r="AA57" s="85"/>
      <c r="AB57" s="228"/>
      <c r="AC57" s="207"/>
    </row>
    <row r="58" spans="1:29" ht="24.75" customHeight="1" thickBot="1">
      <c r="A58" s="91"/>
      <c r="B58" s="112" t="s">
        <v>52</v>
      </c>
      <c r="C58" s="113"/>
      <c r="D58" s="71">
        <v>0</v>
      </c>
      <c r="E58" s="72"/>
      <c r="F58" s="71">
        <v>0</v>
      </c>
      <c r="G58" s="72"/>
      <c r="H58" s="71">
        <v>0</v>
      </c>
      <c r="I58" s="72"/>
      <c r="J58" s="71">
        <v>0</v>
      </c>
      <c r="K58" s="72"/>
      <c r="L58" s="71">
        <v>0</v>
      </c>
      <c r="M58" s="72"/>
      <c r="N58" s="71">
        <v>1500</v>
      </c>
      <c r="O58" s="72"/>
      <c r="P58" s="71">
        <v>0</v>
      </c>
      <c r="Q58" s="72"/>
      <c r="R58" s="71">
        <v>0</v>
      </c>
      <c r="S58" s="72"/>
      <c r="T58" s="71">
        <v>1250</v>
      </c>
      <c r="U58" s="72"/>
      <c r="V58" s="71">
        <v>1250</v>
      </c>
      <c r="W58" s="72"/>
      <c r="X58" s="71">
        <v>2000</v>
      </c>
      <c r="Y58" s="72"/>
      <c r="Z58" s="73">
        <v>750</v>
      </c>
      <c r="AA58" s="74"/>
      <c r="AB58" s="229"/>
      <c r="AC58" s="208"/>
    </row>
    <row r="59" spans="1:29" ht="24.75" customHeight="1" thickBot="1">
      <c r="A59" s="77" t="s">
        <v>37</v>
      </c>
      <c r="B59" s="78"/>
      <c r="C59" s="79"/>
      <c r="D59" s="82">
        <f>SUM(D54:D58)</f>
        <v>0</v>
      </c>
      <c r="E59" s="83"/>
      <c r="F59" s="82">
        <f t="shared" ref="F59" si="55">SUM(F54:F58)</f>
        <v>0</v>
      </c>
      <c r="G59" s="83"/>
      <c r="H59" s="82">
        <f t="shared" ref="H59" si="56">SUM(H54:H58)</f>
        <v>0</v>
      </c>
      <c r="I59" s="83"/>
      <c r="J59" s="82">
        <f t="shared" ref="J59" si="57">SUM(J54:J58)</f>
        <v>0</v>
      </c>
      <c r="K59" s="83"/>
      <c r="L59" s="82">
        <f t="shared" ref="L59" si="58">SUM(L54:L58)</f>
        <v>0</v>
      </c>
      <c r="M59" s="83"/>
      <c r="N59" s="82">
        <f t="shared" ref="N59" si="59">SUM(N54:N58)</f>
        <v>22271</v>
      </c>
      <c r="O59" s="83"/>
      <c r="P59" s="82">
        <f t="shared" ref="P59" si="60">SUM(P54:P58)</f>
        <v>17677.599999999999</v>
      </c>
      <c r="Q59" s="83"/>
      <c r="R59" s="82">
        <f t="shared" ref="R59" si="61">SUM(R54:R58)</f>
        <v>22384.5</v>
      </c>
      <c r="S59" s="83"/>
      <c r="T59" s="82">
        <f t="shared" ref="T59" si="62">SUM(T54:T58)</f>
        <v>21084.3</v>
      </c>
      <c r="U59" s="83"/>
      <c r="V59" s="82">
        <f t="shared" ref="V59" si="63">SUM(V54:V58)</f>
        <v>20061</v>
      </c>
      <c r="W59" s="83"/>
      <c r="X59" s="82">
        <f t="shared" ref="X59" si="64">SUM(X54:X58)</f>
        <v>23366.359</v>
      </c>
      <c r="Y59" s="83"/>
      <c r="Z59" s="84">
        <f t="shared" ref="Z59" si="65">SUM(Z54:Z58)</f>
        <v>24854.758999999998</v>
      </c>
      <c r="AA59" s="240"/>
      <c r="AB59" s="228"/>
      <c r="AC59" s="207"/>
    </row>
    <row r="60" spans="1:29" ht="24.75" customHeight="1" thickTop="1" thickBot="1">
      <c r="A60" s="66" t="s">
        <v>38</v>
      </c>
      <c r="B60" s="67"/>
      <c r="C60" s="68"/>
      <c r="D60" s="60">
        <f>D53-D59</f>
        <v>0</v>
      </c>
      <c r="E60" s="61"/>
      <c r="F60" s="69">
        <f>F53-F59+F55</f>
        <v>0</v>
      </c>
      <c r="G60" s="70"/>
      <c r="H60" s="69">
        <f>H53-H59+H55</f>
        <v>0</v>
      </c>
      <c r="I60" s="70"/>
      <c r="J60" s="69">
        <f>J53-J59</f>
        <v>0</v>
      </c>
      <c r="K60" s="70"/>
      <c r="L60" s="69">
        <f>L53-L59</f>
        <v>0</v>
      </c>
      <c r="M60" s="70"/>
      <c r="N60" s="69">
        <f>N53-N59</f>
        <v>164929</v>
      </c>
      <c r="O60" s="70"/>
      <c r="P60" s="69">
        <f>P53-P59</f>
        <v>114522.4</v>
      </c>
      <c r="Q60" s="70"/>
      <c r="R60" s="69">
        <f>R53-R59</f>
        <v>182115.5</v>
      </c>
      <c r="S60" s="70"/>
      <c r="T60" s="69">
        <f>T53-T59</f>
        <v>100015.7</v>
      </c>
      <c r="U60" s="70"/>
      <c r="V60" s="69">
        <f>V53-V59</f>
        <v>119939</v>
      </c>
      <c r="W60" s="70"/>
      <c r="X60" s="69">
        <f>X51-X59</f>
        <v>175086.641</v>
      </c>
      <c r="Y60" s="70"/>
      <c r="Z60" s="62">
        <f>Z53-Z59</f>
        <v>196398.24100000001</v>
      </c>
      <c r="AA60" s="239"/>
      <c r="AB60" s="226"/>
      <c r="AC60" s="206"/>
    </row>
  </sheetData>
  <mergeCells count="617">
    <mergeCell ref="T60:U60"/>
    <mergeCell ref="V60:W60"/>
    <mergeCell ref="X60:Y60"/>
    <mergeCell ref="Z60:AA60"/>
    <mergeCell ref="AB60:AC60"/>
    <mergeCell ref="A59:C59"/>
    <mergeCell ref="D59:E59"/>
    <mergeCell ref="F59:G59"/>
    <mergeCell ref="H59:I59"/>
    <mergeCell ref="J59:K59"/>
    <mergeCell ref="A60:C60"/>
    <mergeCell ref="D60:E60"/>
    <mergeCell ref="F60:G60"/>
    <mergeCell ref="H60:I60"/>
    <mergeCell ref="J60:K60"/>
    <mergeCell ref="L60:M60"/>
    <mergeCell ref="N60:O60"/>
    <mergeCell ref="P60:Q60"/>
    <mergeCell ref="R60:S60"/>
    <mergeCell ref="L59:M59"/>
    <mergeCell ref="N59:O59"/>
    <mergeCell ref="P59:Q59"/>
    <mergeCell ref="R59:S59"/>
    <mergeCell ref="T59:U59"/>
    <mergeCell ref="T57:U57"/>
    <mergeCell ref="V57:W57"/>
    <mergeCell ref="X57:Y57"/>
    <mergeCell ref="Z57:AA57"/>
    <mergeCell ref="AB57:AC57"/>
    <mergeCell ref="T58:U58"/>
    <mergeCell ref="V58:W58"/>
    <mergeCell ref="X58:Y58"/>
    <mergeCell ref="Z58:AA58"/>
    <mergeCell ref="AB58:AC58"/>
    <mergeCell ref="V59:W59"/>
    <mergeCell ref="X59:Y59"/>
    <mergeCell ref="Z59:AA59"/>
    <mergeCell ref="AB59:AC59"/>
    <mergeCell ref="B58:C58"/>
    <mergeCell ref="D58:E58"/>
    <mergeCell ref="F58:G58"/>
    <mergeCell ref="H58:I58"/>
    <mergeCell ref="J58:K58"/>
    <mergeCell ref="L58:M58"/>
    <mergeCell ref="N58:O58"/>
    <mergeCell ref="P58:Q58"/>
    <mergeCell ref="R58:S58"/>
    <mergeCell ref="B57:C57"/>
    <mergeCell ref="D57:E57"/>
    <mergeCell ref="F57:G57"/>
    <mergeCell ref="H57:I57"/>
    <mergeCell ref="J57:K57"/>
    <mergeCell ref="L57:M57"/>
    <mergeCell ref="N57:O57"/>
    <mergeCell ref="P57:Q57"/>
    <mergeCell ref="R57:S57"/>
    <mergeCell ref="AB55:AC55"/>
    <mergeCell ref="B56:C56"/>
    <mergeCell ref="D56:E56"/>
    <mergeCell ref="F56:G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T53:U53"/>
    <mergeCell ref="V53:W53"/>
    <mergeCell ref="X53:Y53"/>
    <mergeCell ref="Z53:AA53"/>
    <mergeCell ref="AB53:AC53"/>
    <mergeCell ref="A54:A58"/>
    <mergeCell ref="B54:C54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B55:C55"/>
    <mergeCell ref="D55:E55"/>
    <mergeCell ref="F55:G55"/>
    <mergeCell ref="H55:I55"/>
    <mergeCell ref="A53:C53"/>
    <mergeCell ref="D53:E53"/>
    <mergeCell ref="F53:G53"/>
    <mergeCell ref="H53:I53"/>
    <mergeCell ref="J53:K53"/>
    <mergeCell ref="L53:M53"/>
    <mergeCell ref="N53:O53"/>
    <mergeCell ref="P53:Q53"/>
    <mergeCell ref="R53:S53"/>
    <mergeCell ref="Z51:AA51"/>
    <mergeCell ref="AB51:AC51"/>
    <mergeCell ref="A52:C52"/>
    <mergeCell ref="D52:E52"/>
    <mergeCell ref="F52:G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51:C51"/>
    <mergeCell ref="D51:E51"/>
    <mergeCell ref="F51:G51"/>
    <mergeCell ref="H51:I51"/>
    <mergeCell ref="J51:K51"/>
    <mergeCell ref="L51:M51"/>
    <mergeCell ref="N51:O51"/>
    <mergeCell ref="P51:Q51"/>
    <mergeCell ref="R51:S51"/>
    <mergeCell ref="P49:Q49"/>
    <mergeCell ref="R49:S49"/>
    <mergeCell ref="T49:U49"/>
    <mergeCell ref="V49:W49"/>
    <mergeCell ref="X49:Y49"/>
    <mergeCell ref="T51:U51"/>
    <mergeCell ref="V51:W51"/>
    <mergeCell ref="X51:Y51"/>
    <mergeCell ref="Z49:AA49"/>
    <mergeCell ref="AB49:AC49"/>
    <mergeCell ref="B50:C50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T47:U47"/>
    <mergeCell ref="V47:W47"/>
    <mergeCell ref="X47:Y47"/>
    <mergeCell ref="Z47:AA47"/>
    <mergeCell ref="AB47:AC47"/>
    <mergeCell ref="B48:C48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T45:U45"/>
    <mergeCell ref="V45:W45"/>
    <mergeCell ref="X45:Y45"/>
    <mergeCell ref="Z45:AA45"/>
    <mergeCell ref="AB45:AC45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45:A50"/>
    <mergeCell ref="D45:E45"/>
    <mergeCell ref="F45:G45"/>
    <mergeCell ref="H45:I45"/>
    <mergeCell ref="J45:K45"/>
    <mergeCell ref="L45:M45"/>
    <mergeCell ref="N45:O45"/>
    <mergeCell ref="P45:Q45"/>
    <mergeCell ref="R45:S45"/>
    <mergeCell ref="D47:E47"/>
    <mergeCell ref="F47:G47"/>
    <mergeCell ref="H47:I47"/>
    <mergeCell ref="J47:K47"/>
    <mergeCell ref="L47:M47"/>
    <mergeCell ref="N47:O47"/>
    <mergeCell ref="P47:Q47"/>
    <mergeCell ref="R47:S47"/>
    <mergeCell ref="B49:C49"/>
    <mergeCell ref="D49:E49"/>
    <mergeCell ref="F49:G49"/>
    <mergeCell ref="H49:I49"/>
    <mergeCell ref="J49:K49"/>
    <mergeCell ref="L49:M49"/>
    <mergeCell ref="N49:O49"/>
    <mergeCell ref="T44:U44"/>
    <mergeCell ref="V44:W44"/>
    <mergeCell ref="X44:Y44"/>
    <mergeCell ref="Z44:AA44"/>
    <mergeCell ref="AB44:AC44"/>
    <mergeCell ref="A43:C43"/>
    <mergeCell ref="D43:E43"/>
    <mergeCell ref="F43:G43"/>
    <mergeCell ref="H43:I43"/>
    <mergeCell ref="J43:K43"/>
    <mergeCell ref="A44:C44"/>
    <mergeCell ref="D44:E44"/>
    <mergeCell ref="F44:G44"/>
    <mergeCell ref="H44:I44"/>
    <mergeCell ref="J44:K44"/>
    <mergeCell ref="L44:M44"/>
    <mergeCell ref="N44:O44"/>
    <mergeCell ref="P44:Q44"/>
    <mergeCell ref="R44:S44"/>
    <mergeCell ref="L43:M43"/>
    <mergeCell ref="N43:O43"/>
    <mergeCell ref="P43:Q43"/>
    <mergeCell ref="R43:S43"/>
    <mergeCell ref="T43:U43"/>
    <mergeCell ref="T41:U41"/>
    <mergeCell ref="V41:W41"/>
    <mergeCell ref="X41:Y41"/>
    <mergeCell ref="Z41:AA41"/>
    <mergeCell ref="AB41:AC41"/>
    <mergeCell ref="T42:U42"/>
    <mergeCell ref="V42:W42"/>
    <mergeCell ref="X42:Y42"/>
    <mergeCell ref="Z42:AA42"/>
    <mergeCell ref="AB42:AC42"/>
    <mergeCell ref="V43:W43"/>
    <mergeCell ref="X43:Y43"/>
    <mergeCell ref="Z43:AA43"/>
    <mergeCell ref="AB43:AC43"/>
    <mergeCell ref="A42:C42"/>
    <mergeCell ref="D42:E42"/>
    <mergeCell ref="F42:G42"/>
    <mergeCell ref="H42:I42"/>
    <mergeCell ref="J42:K42"/>
    <mergeCell ref="L42:M42"/>
    <mergeCell ref="N42:O42"/>
    <mergeCell ref="P42:Q42"/>
    <mergeCell ref="R42:S42"/>
    <mergeCell ref="A41:C41"/>
    <mergeCell ref="D41:E41"/>
    <mergeCell ref="F41:G41"/>
    <mergeCell ref="H41:I41"/>
    <mergeCell ref="J41:K41"/>
    <mergeCell ref="L41:M41"/>
    <mergeCell ref="N41:O41"/>
    <mergeCell ref="P41:Q41"/>
    <mergeCell ref="R41:S41"/>
    <mergeCell ref="T36:U36"/>
    <mergeCell ref="V36:W36"/>
    <mergeCell ref="X36:Y36"/>
    <mergeCell ref="Z36:AA36"/>
    <mergeCell ref="AB36:AC36"/>
    <mergeCell ref="A37:C37"/>
    <mergeCell ref="A38:C38"/>
    <mergeCell ref="A39:C39"/>
    <mergeCell ref="A40:C40"/>
    <mergeCell ref="A36:C36"/>
    <mergeCell ref="D36:E36"/>
    <mergeCell ref="F36:G36"/>
    <mergeCell ref="H36:I36"/>
    <mergeCell ref="J36:K36"/>
    <mergeCell ref="L36:M36"/>
    <mergeCell ref="N36:O36"/>
    <mergeCell ref="P36:Q36"/>
    <mergeCell ref="R36:S36"/>
    <mergeCell ref="A31:AC32"/>
    <mergeCell ref="A33:D33"/>
    <mergeCell ref="E33:K33"/>
    <mergeCell ref="L33:R33"/>
    <mergeCell ref="S33:Y33"/>
    <mergeCell ref="Z33:AC33"/>
    <mergeCell ref="A34:D34"/>
    <mergeCell ref="E34:K34"/>
    <mergeCell ref="L34:R34"/>
    <mergeCell ref="S34:Y34"/>
    <mergeCell ref="Z34:AC34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AE37:AG37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E981B-355F-4233-AAC6-B0815E569413}">
  <sheetPr>
    <tabColor rgb="FFFFC000"/>
  </sheetPr>
  <dimension ref="A1:AJ120"/>
  <sheetViews>
    <sheetView topLeftCell="A4" workbookViewId="0">
      <selection activeCell="D6" sqref="D6:G30"/>
    </sheetView>
  </sheetViews>
  <sheetFormatPr defaultColWidth="5.625" defaultRowHeight="15"/>
  <cols>
    <col min="1" max="29" width="5.5" style="1" customWidth="1"/>
    <col min="30" max="16384" width="5.625" style="1"/>
  </cols>
  <sheetData>
    <row r="1" spans="1:36" ht="15" customHeight="1">
      <c r="A1" s="177" t="s">
        <v>117</v>
      </c>
      <c r="B1" s="177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</row>
    <row r="2" spans="1:36" ht="15.75" thickBo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79"/>
      <c r="AC2" s="179"/>
    </row>
    <row r="3" spans="1:36" ht="15.75" thickTop="1">
      <c r="A3" s="180" t="s">
        <v>0</v>
      </c>
      <c r="B3" s="181"/>
      <c r="C3" s="181"/>
      <c r="D3" s="182"/>
      <c r="E3" s="183" t="s">
        <v>1</v>
      </c>
      <c r="F3" s="181"/>
      <c r="G3" s="181"/>
      <c r="H3" s="181"/>
      <c r="I3" s="181"/>
      <c r="J3" s="181"/>
      <c r="K3" s="182"/>
      <c r="L3" s="183" t="s">
        <v>2</v>
      </c>
      <c r="M3" s="181"/>
      <c r="N3" s="181"/>
      <c r="O3" s="181"/>
      <c r="P3" s="181"/>
      <c r="Q3" s="181"/>
      <c r="R3" s="182"/>
      <c r="S3" s="183" t="s">
        <v>3</v>
      </c>
      <c r="T3" s="181"/>
      <c r="U3" s="181"/>
      <c r="V3" s="181"/>
      <c r="W3" s="181"/>
      <c r="X3" s="181"/>
      <c r="Y3" s="182"/>
      <c r="Z3" s="181" t="s">
        <v>4</v>
      </c>
      <c r="AA3" s="181"/>
      <c r="AB3" s="181"/>
      <c r="AC3" s="184"/>
    </row>
    <row r="4" spans="1:36" ht="35.25" customHeight="1" thickBot="1">
      <c r="A4" s="185">
        <v>45726</v>
      </c>
      <c r="B4" s="186"/>
      <c r="C4" s="187"/>
      <c r="D4" s="139"/>
      <c r="E4" s="188" t="s">
        <v>47</v>
      </c>
      <c r="F4" s="189"/>
      <c r="G4" s="189"/>
      <c r="H4" s="189"/>
      <c r="I4" s="189"/>
      <c r="J4" s="189"/>
      <c r="K4" s="190"/>
      <c r="L4" s="138" t="s">
        <v>92</v>
      </c>
      <c r="M4" s="187"/>
      <c r="N4" s="187"/>
      <c r="O4" s="187"/>
      <c r="P4" s="187"/>
      <c r="Q4" s="187"/>
      <c r="R4" s="139"/>
      <c r="S4" s="191" t="s">
        <v>78</v>
      </c>
      <c r="T4" s="192"/>
      <c r="U4" s="192"/>
      <c r="V4" s="192"/>
      <c r="W4" s="192"/>
      <c r="X4" s="192"/>
      <c r="Y4" s="193"/>
      <c r="Z4" s="194" t="s">
        <v>5</v>
      </c>
      <c r="AA4" s="194"/>
      <c r="AB4" s="194"/>
      <c r="AC4" s="195"/>
    </row>
    <row r="5" spans="1:36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6" ht="24.75" customHeight="1">
      <c r="A6" s="170" t="s">
        <v>6</v>
      </c>
      <c r="B6" s="171"/>
      <c r="C6" s="172"/>
      <c r="D6" s="327" t="s">
        <v>11</v>
      </c>
      <c r="E6" s="348"/>
      <c r="F6" s="327" t="s">
        <v>12</v>
      </c>
      <c r="G6" s="348"/>
      <c r="H6" s="167" t="s">
        <v>13</v>
      </c>
      <c r="I6" s="168"/>
      <c r="J6" s="167" t="s">
        <v>14</v>
      </c>
      <c r="K6" s="168"/>
      <c r="L6" s="167" t="s">
        <v>15</v>
      </c>
      <c r="M6" s="168"/>
      <c r="N6" s="167" t="s">
        <v>16</v>
      </c>
      <c r="O6" s="168"/>
      <c r="P6" s="167" t="s">
        <v>17</v>
      </c>
      <c r="Q6" s="168"/>
      <c r="R6" s="167" t="s">
        <v>18</v>
      </c>
      <c r="S6" s="168"/>
      <c r="T6" s="167" t="s">
        <v>7</v>
      </c>
      <c r="U6" s="168"/>
      <c r="V6" s="167" t="s">
        <v>8</v>
      </c>
      <c r="W6" s="168"/>
      <c r="X6" s="167" t="s">
        <v>9</v>
      </c>
      <c r="Y6" s="168"/>
      <c r="Z6" s="327" t="s">
        <v>10</v>
      </c>
      <c r="AA6" s="328"/>
      <c r="AB6" s="238" t="s">
        <v>19</v>
      </c>
      <c r="AC6" s="169"/>
    </row>
    <row r="7" spans="1:36" ht="24.75" customHeight="1">
      <c r="A7" s="162" t="s">
        <v>41</v>
      </c>
      <c r="B7" s="163"/>
      <c r="C7" s="164"/>
      <c r="D7" s="329">
        <v>4</v>
      </c>
      <c r="E7" s="330" t="s">
        <v>20</v>
      </c>
      <c r="F7" s="329">
        <v>17</v>
      </c>
      <c r="G7" s="330" t="s">
        <v>20</v>
      </c>
      <c r="H7" s="3">
        <v>14</v>
      </c>
      <c r="I7" s="4" t="s">
        <v>20</v>
      </c>
      <c r="J7" s="3">
        <v>12</v>
      </c>
      <c r="K7" s="4" t="s">
        <v>20</v>
      </c>
      <c r="L7" s="3">
        <v>11</v>
      </c>
      <c r="M7" s="4" t="s">
        <v>20</v>
      </c>
      <c r="N7" s="3">
        <v>17</v>
      </c>
      <c r="O7" s="4" t="s">
        <v>20</v>
      </c>
      <c r="P7" s="3">
        <v>18</v>
      </c>
      <c r="Q7" s="4" t="s">
        <v>20</v>
      </c>
      <c r="R7" s="3">
        <v>14</v>
      </c>
      <c r="S7" s="4" t="s">
        <v>20</v>
      </c>
      <c r="T7" s="3">
        <v>8</v>
      </c>
      <c r="U7" s="4" t="s">
        <v>20</v>
      </c>
      <c r="V7" s="3">
        <v>15</v>
      </c>
      <c r="W7" s="4" t="s">
        <v>20</v>
      </c>
      <c r="X7" s="3">
        <v>13</v>
      </c>
      <c r="Y7" s="4" t="s">
        <v>20</v>
      </c>
      <c r="Z7" s="329">
        <v>12</v>
      </c>
      <c r="AA7" s="330" t="s">
        <v>20</v>
      </c>
      <c r="AB7" s="24"/>
      <c r="AC7" s="9" t="s">
        <v>20</v>
      </c>
    </row>
    <row r="8" spans="1:36" ht="24.75" customHeight="1">
      <c r="A8" s="162" t="s">
        <v>42</v>
      </c>
      <c r="B8" s="163"/>
      <c r="C8" s="164"/>
      <c r="D8" s="329"/>
      <c r="E8" s="330" t="s">
        <v>20</v>
      </c>
      <c r="F8" s="329"/>
      <c r="G8" s="330" t="s">
        <v>20</v>
      </c>
      <c r="H8" s="3">
        <v>3</v>
      </c>
      <c r="I8" s="4" t="s">
        <v>20</v>
      </c>
      <c r="J8" s="3">
        <v>2</v>
      </c>
      <c r="K8" s="4" t="s">
        <v>20</v>
      </c>
      <c r="L8" s="3">
        <v>1</v>
      </c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>
        <v>7</v>
      </c>
      <c r="U8" s="4" t="s">
        <v>20</v>
      </c>
      <c r="V8" s="3"/>
      <c r="W8" s="4" t="s">
        <v>20</v>
      </c>
      <c r="X8" s="3"/>
      <c r="Y8" s="4" t="s">
        <v>20</v>
      </c>
      <c r="Z8" s="329"/>
      <c r="AA8" s="330" t="s">
        <v>20</v>
      </c>
      <c r="AB8" s="24"/>
      <c r="AC8" s="9" t="s">
        <v>21</v>
      </c>
    </row>
    <row r="9" spans="1:36" ht="24.75" customHeight="1">
      <c r="A9" s="162" t="s">
        <v>50</v>
      </c>
      <c r="B9" s="163"/>
      <c r="C9" s="164"/>
      <c r="D9" s="329"/>
      <c r="E9" s="330" t="s">
        <v>21</v>
      </c>
      <c r="F9" s="329"/>
      <c r="G9" s="330" t="s">
        <v>21</v>
      </c>
      <c r="H9" s="3">
        <v>1</v>
      </c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29"/>
      <c r="AA9" s="330" t="s">
        <v>21</v>
      </c>
      <c r="AB9" s="24"/>
      <c r="AC9" s="9" t="s">
        <v>21</v>
      </c>
    </row>
    <row r="10" spans="1:36" ht="24.75" customHeight="1" thickBot="1">
      <c r="A10" s="162" t="s">
        <v>62</v>
      </c>
      <c r="B10" s="163"/>
      <c r="C10" s="164"/>
      <c r="D10" s="329"/>
      <c r="E10" s="330" t="s">
        <v>21</v>
      </c>
      <c r="F10" s="329"/>
      <c r="G10" s="330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29"/>
      <c r="AA10" s="330" t="s">
        <v>21</v>
      </c>
      <c r="AB10" s="24"/>
      <c r="AC10" s="9" t="s">
        <v>21</v>
      </c>
    </row>
    <row r="11" spans="1:36" ht="24.75" customHeight="1" thickTop="1">
      <c r="A11" s="77" t="s">
        <v>25</v>
      </c>
      <c r="B11" s="78"/>
      <c r="C11" s="79"/>
      <c r="D11" s="331">
        <v>8000</v>
      </c>
      <c r="E11" s="332"/>
      <c r="F11" s="331">
        <v>8000</v>
      </c>
      <c r="G11" s="332"/>
      <c r="H11" s="153">
        <v>8000</v>
      </c>
      <c r="I11" s="154"/>
      <c r="J11" s="153">
        <v>8000</v>
      </c>
      <c r="K11" s="154"/>
      <c r="L11" s="153">
        <v>8000</v>
      </c>
      <c r="M11" s="154"/>
      <c r="N11" s="153">
        <v>8000</v>
      </c>
      <c r="O11" s="154"/>
      <c r="P11" s="153">
        <v>9100</v>
      </c>
      <c r="Q11" s="154"/>
      <c r="R11" s="153">
        <v>9100</v>
      </c>
      <c r="S11" s="154"/>
      <c r="T11" s="153">
        <v>9100</v>
      </c>
      <c r="U11" s="154"/>
      <c r="V11" s="153">
        <v>9100</v>
      </c>
      <c r="W11" s="154"/>
      <c r="X11" s="153">
        <v>9100</v>
      </c>
      <c r="Y11" s="154"/>
      <c r="Z11" s="331">
        <v>9100</v>
      </c>
      <c r="AA11" s="332"/>
      <c r="AB11" s="235"/>
      <c r="AC11" s="236"/>
    </row>
    <row r="12" spans="1:36" ht="24.75" customHeight="1">
      <c r="A12" s="162" t="s">
        <v>50</v>
      </c>
      <c r="B12" s="163"/>
      <c r="C12" s="164"/>
      <c r="D12" s="333">
        <v>1250</v>
      </c>
      <c r="E12" s="334"/>
      <c r="F12" s="333">
        <v>1250</v>
      </c>
      <c r="G12" s="334"/>
      <c r="H12" s="94">
        <v>1250</v>
      </c>
      <c r="I12" s="95"/>
      <c r="J12" s="94">
        <v>1250</v>
      </c>
      <c r="K12" s="95"/>
      <c r="L12" s="94">
        <v>1250</v>
      </c>
      <c r="M12" s="95"/>
      <c r="N12" s="94">
        <v>1250</v>
      </c>
      <c r="O12" s="95"/>
      <c r="P12" s="94">
        <v>1421</v>
      </c>
      <c r="Q12" s="95"/>
      <c r="R12" s="94">
        <v>1421</v>
      </c>
      <c r="S12" s="95"/>
      <c r="T12" s="94">
        <v>1421</v>
      </c>
      <c r="U12" s="95"/>
      <c r="V12" s="94">
        <v>1421</v>
      </c>
      <c r="W12" s="95"/>
      <c r="X12" s="94">
        <v>1421</v>
      </c>
      <c r="Y12" s="95"/>
      <c r="Z12" s="333">
        <v>1421</v>
      </c>
      <c r="AA12" s="334"/>
      <c r="AB12" s="230"/>
      <c r="AC12" s="209"/>
      <c r="AE12" s="198" t="s">
        <v>77</v>
      </c>
      <c r="AF12" s="198"/>
      <c r="AG12" s="198"/>
      <c r="AH12" s="198">
        <v>8</v>
      </c>
      <c r="AI12" s="198"/>
      <c r="AJ12" s="198"/>
    </row>
    <row r="13" spans="1:36" ht="24.75" customHeight="1">
      <c r="A13" s="165" t="s">
        <v>27</v>
      </c>
      <c r="B13" s="166"/>
      <c r="C13" s="163"/>
      <c r="D13" s="333">
        <v>10000</v>
      </c>
      <c r="E13" s="334"/>
      <c r="F13" s="333">
        <v>10000</v>
      </c>
      <c r="G13" s="334"/>
      <c r="H13" s="94">
        <v>10000</v>
      </c>
      <c r="I13" s="95"/>
      <c r="J13" s="94">
        <v>10000</v>
      </c>
      <c r="K13" s="95"/>
      <c r="L13" s="94">
        <v>10000</v>
      </c>
      <c r="M13" s="95"/>
      <c r="N13" s="94">
        <v>10000</v>
      </c>
      <c r="O13" s="95"/>
      <c r="P13" s="94">
        <v>11375</v>
      </c>
      <c r="Q13" s="95"/>
      <c r="R13" s="94">
        <v>11375</v>
      </c>
      <c r="S13" s="95"/>
      <c r="T13" s="94">
        <v>11375</v>
      </c>
      <c r="U13" s="95"/>
      <c r="V13" s="94">
        <v>11375</v>
      </c>
      <c r="W13" s="95"/>
      <c r="X13" s="94">
        <v>11375</v>
      </c>
      <c r="Y13" s="95"/>
      <c r="Z13" s="333">
        <v>11375</v>
      </c>
      <c r="AA13" s="334"/>
      <c r="AB13" s="230"/>
      <c r="AC13" s="209"/>
      <c r="AE13" s="198"/>
      <c r="AF13" s="198"/>
      <c r="AG13" s="198"/>
      <c r="AH13" s="198"/>
      <c r="AI13" s="198"/>
      <c r="AJ13" s="198"/>
    </row>
    <row r="14" spans="1:36" ht="24.75" customHeight="1" thickBot="1">
      <c r="A14" s="159" t="s">
        <v>51</v>
      </c>
      <c r="B14" s="160"/>
      <c r="C14" s="161"/>
      <c r="D14" s="335">
        <v>1562</v>
      </c>
      <c r="E14" s="336"/>
      <c r="F14" s="335">
        <v>1562</v>
      </c>
      <c r="G14" s="336"/>
      <c r="H14" s="142">
        <v>1562</v>
      </c>
      <c r="I14" s="143"/>
      <c r="J14" s="142">
        <v>1562</v>
      </c>
      <c r="K14" s="143"/>
      <c r="L14" s="142">
        <v>1562</v>
      </c>
      <c r="M14" s="143"/>
      <c r="N14" s="142">
        <v>1562</v>
      </c>
      <c r="O14" s="143"/>
      <c r="P14" s="142">
        <v>1777</v>
      </c>
      <c r="Q14" s="143"/>
      <c r="R14" s="142">
        <v>1777</v>
      </c>
      <c r="S14" s="143"/>
      <c r="T14" s="142">
        <v>1777</v>
      </c>
      <c r="U14" s="143"/>
      <c r="V14" s="142">
        <v>1777</v>
      </c>
      <c r="W14" s="143"/>
      <c r="X14" s="142">
        <v>1777</v>
      </c>
      <c r="Y14" s="143"/>
      <c r="Z14" s="335">
        <v>1777</v>
      </c>
      <c r="AA14" s="336"/>
      <c r="AB14" s="234"/>
      <c r="AC14" s="215"/>
      <c r="AE14" s="204">
        <v>120000</v>
      </c>
      <c r="AF14" s="204"/>
      <c r="AG14" s="204"/>
      <c r="AH14" s="204"/>
      <c r="AI14" s="204"/>
      <c r="AJ14" s="204"/>
    </row>
    <row r="15" spans="1:36" ht="24.75" customHeight="1" thickTop="1">
      <c r="A15" s="148" t="s">
        <v>43</v>
      </c>
      <c r="B15" s="29" t="s">
        <v>66</v>
      </c>
      <c r="C15" s="12" t="s">
        <v>44</v>
      </c>
      <c r="D15" s="331">
        <v>400</v>
      </c>
      <c r="E15" s="332"/>
      <c r="F15" s="331">
        <v>1700</v>
      </c>
      <c r="G15" s="332"/>
      <c r="H15" s="153">
        <v>7500</v>
      </c>
      <c r="I15" s="154"/>
      <c r="J15" s="153">
        <v>6000</v>
      </c>
      <c r="K15" s="154"/>
      <c r="L15" s="153">
        <v>5500</v>
      </c>
      <c r="M15" s="154"/>
      <c r="N15" s="153">
        <v>8500</v>
      </c>
      <c r="O15" s="154"/>
      <c r="P15" s="153"/>
      <c r="Q15" s="154"/>
      <c r="R15" s="153"/>
      <c r="S15" s="154"/>
      <c r="T15" s="153"/>
      <c r="U15" s="154"/>
      <c r="V15" s="153"/>
      <c r="W15" s="154"/>
      <c r="X15" s="153"/>
      <c r="Y15" s="154"/>
      <c r="Z15" s="331"/>
      <c r="AA15" s="332"/>
      <c r="AB15" s="228"/>
      <c r="AC15" s="207"/>
      <c r="AE15" s="204"/>
      <c r="AF15" s="204"/>
      <c r="AG15" s="204"/>
      <c r="AH15" s="204"/>
      <c r="AI15" s="204"/>
      <c r="AJ15" s="204"/>
    </row>
    <row r="16" spans="1:36" ht="24.75" customHeight="1">
      <c r="A16" s="149"/>
      <c r="B16" s="8"/>
      <c r="C16" s="7" t="s">
        <v>45</v>
      </c>
      <c r="D16" s="333"/>
      <c r="E16" s="334"/>
      <c r="F16" s="333"/>
      <c r="G16" s="334"/>
      <c r="H16" s="94"/>
      <c r="I16" s="95"/>
      <c r="J16" s="94"/>
      <c r="K16" s="95"/>
      <c r="L16" s="94"/>
      <c r="M16" s="95"/>
      <c r="N16" s="94"/>
      <c r="O16" s="95"/>
      <c r="P16" s="94"/>
      <c r="Q16" s="95"/>
      <c r="R16" s="94"/>
      <c r="S16" s="95"/>
      <c r="T16" s="94"/>
      <c r="U16" s="95"/>
      <c r="V16" s="94"/>
      <c r="W16" s="95"/>
      <c r="X16" s="94"/>
      <c r="Y16" s="95"/>
      <c r="Z16" s="333"/>
      <c r="AA16" s="334"/>
      <c r="AB16" s="230"/>
      <c r="AC16" s="209"/>
      <c r="AE16" s="196" t="s">
        <v>79</v>
      </c>
      <c r="AF16" s="196"/>
      <c r="AG16" s="196"/>
      <c r="AH16" s="196" t="s">
        <v>80</v>
      </c>
      <c r="AI16" s="196"/>
      <c r="AJ16" s="196"/>
    </row>
    <row r="17" spans="1:36" ht="24.75" customHeight="1">
      <c r="A17" s="149"/>
      <c r="B17" s="16"/>
      <c r="C17" s="7" t="s">
        <v>46</v>
      </c>
      <c r="D17" s="333"/>
      <c r="E17" s="334"/>
      <c r="F17" s="333"/>
      <c r="G17" s="334"/>
      <c r="H17" s="94"/>
      <c r="I17" s="95"/>
      <c r="J17" s="94"/>
      <c r="K17" s="95"/>
      <c r="L17" s="94"/>
      <c r="M17" s="95"/>
      <c r="N17" s="94"/>
      <c r="O17" s="95"/>
      <c r="P17" s="94"/>
      <c r="Q17" s="95"/>
      <c r="R17" s="94"/>
      <c r="S17" s="95"/>
      <c r="T17" s="94"/>
      <c r="U17" s="95"/>
      <c r="V17" s="94"/>
      <c r="W17" s="95"/>
      <c r="X17" s="94"/>
      <c r="Y17" s="95"/>
      <c r="Z17" s="333"/>
      <c r="AA17" s="334"/>
      <c r="AB17" s="230"/>
      <c r="AC17" s="209"/>
      <c r="AE17" s="197">
        <v>6932</v>
      </c>
      <c r="AF17" s="197"/>
      <c r="AG17" s="197"/>
      <c r="AH17" s="197">
        <v>0</v>
      </c>
      <c r="AI17" s="197"/>
      <c r="AJ17" s="197"/>
    </row>
    <row r="18" spans="1:36" ht="24.75" customHeight="1">
      <c r="A18" s="149"/>
      <c r="B18" s="100" t="s">
        <v>28</v>
      </c>
      <c r="C18" s="101"/>
      <c r="D18" s="333"/>
      <c r="E18" s="334"/>
      <c r="F18" s="333"/>
      <c r="G18" s="334"/>
      <c r="H18" s="94"/>
      <c r="I18" s="95"/>
      <c r="J18" s="94"/>
      <c r="K18" s="95"/>
      <c r="L18" s="94"/>
      <c r="M18" s="95"/>
      <c r="N18" s="94">
        <v>1800</v>
      </c>
      <c r="O18" s="95"/>
      <c r="P18" s="94">
        <v>200</v>
      </c>
      <c r="Q18" s="95"/>
      <c r="R18" s="94"/>
      <c r="S18" s="95"/>
      <c r="T18" s="94"/>
      <c r="U18" s="95"/>
      <c r="V18" s="94"/>
      <c r="W18" s="95"/>
      <c r="X18" s="94"/>
      <c r="Y18" s="95"/>
      <c r="Z18" s="333"/>
      <c r="AA18" s="334"/>
      <c r="AB18" s="230"/>
      <c r="AC18" s="209"/>
    </row>
    <row r="19" spans="1:36" ht="24.75" customHeight="1">
      <c r="A19" s="149"/>
      <c r="B19" s="100" t="s">
        <v>29</v>
      </c>
      <c r="C19" s="101"/>
      <c r="D19" s="333"/>
      <c r="E19" s="334"/>
      <c r="F19" s="333"/>
      <c r="G19" s="334"/>
      <c r="H19" s="94"/>
      <c r="I19" s="95"/>
      <c r="J19" s="94"/>
      <c r="K19" s="95"/>
      <c r="L19" s="94"/>
      <c r="M19" s="95"/>
      <c r="N19" s="94"/>
      <c r="O19" s="95"/>
      <c r="P19" s="94"/>
      <c r="Q19" s="95"/>
      <c r="R19" s="94"/>
      <c r="S19" s="95"/>
      <c r="T19" s="94"/>
      <c r="U19" s="95"/>
      <c r="V19" s="94"/>
      <c r="W19" s="95"/>
      <c r="X19" s="94"/>
      <c r="Y19" s="95"/>
      <c r="Z19" s="333"/>
      <c r="AA19" s="334"/>
      <c r="AB19" s="230"/>
      <c r="AC19" s="209"/>
    </row>
    <row r="20" spans="1:36" ht="24.75" customHeight="1" thickBot="1">
      <c r="A20" s="150"/>
      <c r="B20" s="138" t="s">
        <v>30</v>
      </c>
      <c r="C20" s="139"/>
      <c r="D20" s="335"/>
      <c r="E20" s="336"/>
      <c r="F20" s="335"/>
      <c r="G20" s="336"/>
      <c r="H20" s="142">
        <v>24000</v>
      </c>
      <c r="I20" s="143"/>
      <c r="J20" s="142">
        <v>15000</v>
      </c>
      <c r="K20" s="143"/>
      <c r="L20" s="142">
        <v>63000</v>
      </c>
      <c r="M20" s="143"/>
      <c r="N20" s="142">
        <v>10000</v>
      </c>
      <c r="O20" s="143"/>
      <c r="P20" s="142"/>
      <c r="Q20" s="143"/>
      <c r="R20" s="142"/>
      <c r="S20" s="143"/>
      <c r="T20" s="142"/>
      <c r="U20" s="143"/>
      <c r="V20" s="142">
        <v>32000</v>
      </c>
      <c r="W20" s="143"/>
      <c r="X20" s="142"/>
      <c r="Y20" s="143"/>
      <c r="Z20" s="335"/>
      <c r="AA20" s="336"/>
      <c r="AB20" s="230"/>
      <c r="AC20" s="209"/>
    </row>
    <row r="21" spans="1:36" ht="24.75" customHeight="1" thickTop="1">
      <c r="A21" s="77" t="s">
        <v>31</v>
      </c>
      <c r="B21" s="78"/>
      <c r="C21" s="79"/>
      <c r="D21" s="331">
        <f>INT(D7*D11+D8*D13+D10*D14+D9*D12+D15+D16+D17+D18+D19+D20)</f>
        <v>32400</v>
      </c>
      <c r="E21" s="332"/>
      <c r="F21" s="331">
        <f t="shared" ref="F21" si="0">INT(F7*F11+F8*F13+F10*F12+F15+F16+F17+F18+F19+F20)</f>
        <v>137700</v>
      </c>
      <c r="G21" s="332"/>
      <c r="H21" s="153">
        <f>H7*H11+H8*H13+H9*H12+H15+H20</f>
        <v>174750</v>
      </c>
      <c r="I21" s="154"/>
      <c r="J21" s="153">
        <f>J7*J11+J8*J13+J20+J15</f>
        <v>137000</v>
      </c>
      <c r="K21" s="154"/>
      <c r="L21" s="153">
        <f>L7*L11+L8*L13+L15+L20</f>
        <v>166500</v>
      </c>
      <c r="M21" s="154"/>
      <c r="N21" s="153">
        <f>N7*N11+N15+N18+N20</f>
        <v>156300</v>
      </c>
      <c r="O21" s="154"/>
      <c r="P21" s="153">
        <f>P7*P11+P18</f>
        <v>164000</v>
      </c>
      <c r="Q21" s="154"/>
      <c r="R21" s="153">
        <f>R7*R11</f>
        <v>127400</v>
      </c>
      <c r="S21" s="154"/>
      <c r="T21" s="153">
        <f>INT(T7*T11+T8*T13+T9*T12+T15+T16+T17+T18+T19+T20)</f>
        <v>152425</v>
      </c>
      <c r="U21" s="154"/>
      <c r="V21" s="153">
        <f>INT(V7*V11+V8*V13+V9*V12+V15+V16+V17+V18+V19+V20)</f>
        <v>168500</v>
      </c>
      <c r="W21" s="154"/>
      <c r="X21" s="153">
        <f t="shared" ref="X21" si="1">INT(X7*X11+X8*X13+X10*X12+X15+X16+X17+X18+X19+X20)</f>
        <v>118300</v>
      </c>
      <c r="Y21" s="154"/>
      <c r="Z21" s="331">
        <f>INT(Z7*Z11+Z8*Z13+Z9*Z14+Z20+Z10*Z14)</f>
        <v>109200</v>
      </c>
      <c r="AA21" s="332"/>
      <c r="AB21" s="230"/>
      <c r="AC21" s="209"/>
    </row>
    <row r="22" spans="1:36" ht="24.75" customHeight="1" thickBot="1">
      <c r="A22" s="133" t="s">
        <v>40</v>
      </c>
      <c r="B22" s="134"/>
      <c r="C22" s="135"/>
      <c r="D22" s="337"/>
      <c r="E22" s="338"/>
      <c r="F22" s="337"/>
      <c r="G22" s="338"/>
      <c r="H22" s="71"/>
      <c r="I22" s="72"/>
      <c r="J22" s="71"/>
      <c r="K22" s="72"/>
      <c r="L22" s="71"/>
      <c r="M22" s="72"/>
      <c r="N22" s="71"/>
      <c r="O22" s="72"/>
      <c r="P22" s="71"/>
      <c r="Q22" s="72"/>
      <c r="R22" s="71"/>
      <c r="S22" s="72"/>
      <c r="T22" s="71"/>
      <c r="U22" s="72"/>
      <c r="V22" s="71"/>
      <c r="W22" s="72"/>
      <c r="X22" s="71"/>
      <c r="Y22" s="72"/>
      <c r="Z22" s="337"/>
      <c r="AA22" s="338"/>
      <c r="AB22" s="233"/>
      <c r="AC22" s="212"/>
    </row>
    <row r="23" spans="1:36" ht="24.75" customHeight="1" thickBot="1">
      <c r="A23" s="122" t="s">
        <v>19</v>
      </c>
      <c r="B23" s="123"/>
      <c r="C23" s="124"/>
      <c r="D23" s="339">
        <f>D21+D22</f>
        <v>32400</v>
      </c>
      <c r="E23" s="340"/>
      <c r="F23" s="339">
        <f t="shared" ref="F23" si="2">F21+F22</f>
        <v>137700</v>
      </c>
      <c r="G23" s="340"/>
      <c r="H23" s="127">
        <f t="shared" ref="H23" si="3">H21+H22</f>
        <v>174750</v>
      </c>
      <c r="I23" s="128"/>
      <c r="J23" s="127">
        <f t="shared" ref="J23" si="4">J21+J22</f>
        <v>137000</v>
      </c>
      <c r="K23" s="128"/>
      <c r="L23" s="127">
        <f t="shared" ref="L23" si="5">L21+L22</f>
        <v>166500</v>
      </c>
      <c r="M23" s="128"/>
      <c r="N23" s="127">
        <f t="shared" ref="N23" si="6">N21+N22</f>
        <v>156300</v>
      </c>
      <c r="O23" s="128"/>
      <c r="P23" s="127">
        <f t="shared" ref="P23" si="7">P21+P22</f>
        <v>164000</v>
      </c>
      <c r="Q23" s="128"/>
      <c r="R23" s="127">
        <f t="shared" ref="R23" si="8">R21+R22</f>
        <v>127400</v>
      </c>
      <c r="S23" s="128"/>
      <c r="T23" s="127">
        <f t="shared" ref="T23" si="9">T21+T22</f>
        <v>152425</v>
      </c>
      <c r="U23" s="128"/>
      <c r="V23" s="127">
        <f t="shared" ref="V23" si="10">V21+V22</f>
        <v>168500</v>
      </c>
      <c r="W23" s="128"/>
      <c r="X23" s="127">
        <f t="shared" ref="X23" si="11">X21+X22</f>
        <v>118300</v>
      </c>
      <c r="Y23" s="128"/>
      <c r="Z23" s="339">
        <f t="shared" ref="Z23" si="12">Z21+Z22</f>
        <v>109200</v>
      </c>
      <c r="AA23" s="340"/>
      <c r="AB23" s="232"/>
      <c r="AC23" s="210"/>
    </row>
    <row r="24" spans="1:36" ht="24.75" customHeight="1">
      <c r="A24" s="88" t="s">
        <v>33</v>
      </c>
      <c r="B24" s="108" t="s">
        <v>34</v>
      </c>
      <c r="C24" s="109"/>
      <c r="D24" s="341">
        <v>540</v>
      </c>
      <c r="E24" s="342"/>
      <c r="F24" s="341">
        <f>F23*0.003</f>
        <v>413.1</v>
      </c>
      <c r="G24" s="342"/>
      <c r="H24" s="92">
        <f t="shared" ref="H24" si="13">H23*0.003</f>
        <v>524.25</v>
      </c>
      <c r="I24" s="93"/>
      <c r="J24" s="92">
        <f t="shared" ref="J24" si="14">J23*0.003</f>
        <v>411</v>
      </c>
      <c r="K24" s="93"/>
      <c r="L24" s="92">
        <f t="shared" ref="L24" si="15">L23*0.003</f>
        <v>499.5</v>
      </c>
      <c r="M24" s="93"/>
      <c r="N24" s="92">
        <f t="shared" ref="N24" si="16">N23*0.003</f>
        <v>468.90000000000003</v>
      </c>
      <c r="O24" s="93"/>
      <c r="P24" s="92">
        <f t="shared" ref="P24" si="17">P23*0.003</f>
        <v>492</v>
      </c>
      <c r="Q24" s="93"/>
      <c r="R24" s="92">
        <f t="shared" ref="R24" si="18">R23*0.003</f>
        <v>382.2</v>
      </c>
      <c r="S24" s="93"/>
      <c r="T24" s="92">
        <f t="shared" ref="T24" si="19">T23*0.003</f>
        <v>457.27500000000003</v>
      </c>
      <c r="U24" s="93"/>
      <c r="V24" s="92">
        <f t="shared" ref="V24" si="20">V23*0.003</f>
        <v>505.5</v>
      </c>
      <c r="W24" s="93"/>
      <c r="X24" s="92">
        <f t="shared" ref="X24" si="21">X23*0.003</f>
        <v>354.90000000000003</v>
      </c>
      <c r="Y24" s="93"/>
      <c r="Z24" s="341">
        <f t="shared" ref="Z24" si="22">Z23*0.003</f>
        <v>327.60000000000002</v>
      </c>
      <c r="AA24" s="342"/>
      <c r="AB24" s="231"/>
      <c r="AC24" s="211"/>
    </row>
    <row r="25" spans="1:36" ht="24.75" customHeight="1">
      <c r="A25" s="89"/>
      <c r="B25" s="100" t="s">
        <v>35</v>
      </c>
      <c r="C25" s="101"/>
      <c r="D25" s="333">
        <v>0</v>
      </c>
      <c r="E25" s="334"/>
      <c r="F25" s="333">
        <v>2800</v>
      </c>
      <c r="G25" s="334"/>
      <c r="H25" s="94">
        <v>3840</v>
      </c>
      <c r="I25" s="95"/>
      <c r="J25" s="94">
        <v>2360</v>
      </c>
      <c r="K25" s="95"/>
      <c r="L25" s="94">
        <v>3550</v>
      </c>
      <c r="M25" s="95"/>
      <c r="N25" s="94">
        <v>3200</v>
      </c>
      <c r="O25" s="95"/>
      <c r="P25" s="94">
        <v>3620</v>
      </c>
      <c r="Q25" s="95"/>
      <c r="R25" s="94">
        <v>2050</v>
      </c>
      <c r="S25" s="95"/>
      <c r="T25" s="94">
        <v>4050</v>
      </c>
      <c r="U25" s="95"/>
      <c r="V25" s="94">
        <v>3340</v>
      </c>
      <c r="W25" s="95"/>
      <c r="X25" s="94">
        <v>990</v>
      </c>
      <c r="Y25" s="95"/>
      <c r="Z25" s="333">
        <v>380</v>
      </c>
      <c r="AA25" s="334"/>
      <c r="AB25" s="230"/>
      <c r="AC25" s="209"/>
    </row>
    <row r="26" spans="1:36" ht="24.75" customHeight="1">
      <c r="A26" s="89"/>
      <c r="B26" s="100" t="s">
        <v>48</v>
      </c>
      <c r="C26" s="101"/>
      <c r="D26" s="333">
        <v>0</v>
      </c>
      <c r="E26" s="334"/>
      <c r="F26" s="333">
        <v>0</v>
      </c>
      <c r="G26" s="334"/>
      <c r="H26" s="94">
        <v>0</v>
      </c>
      <c r="I26" s="95"/>
      <c r="J26" s="94">
        <v>0</v>
      </c>
      <c r="K26" s="95"/>
      <c r="L26" s="94">
        <v>0</v>
      </c>
      <c r="M26" s="95"/>
      <c r="N26" s="94">
        <v>0</v>
      </c>
      <c r="O26" s="95"/>
      <c r="P26" s="94">
        <v>0</v>
      </c>
      <c r="Q26" s="95"/>
      <c r="R26" s="94">
        <v>0</v>
      </c>
      <c r="S26" s="95"/>
      <c r="T26" s="94">
        <v>0</v>
      </c>
      <c r="U26" s="95"/>
      <c r="V26" s="94">
        <v>0</v>
      </c>
      <c r="W26" s="95"/>
      <c r="X26" s="94">
        <v>0</v>
      </c>
      <c r="Y26" s="95"/>
      <c r="Z26" s="333">
        <v>0</v>
      </c>
      <c r="AA26" s="334"/>
      <c r="AB26" s="230"/>
      <c r="AC26" s="209"/>
    </row>
    <row r="27" spans="1:36" ht="24.75" customHeight="1">
      <c r="A27" s="90"/>
      <c r="B27" s="100" t="s">
        <v>49</v>
      </c>
      <c r="C27" s="101"/>
      <c r="D27" s="343">
        <v>0</v>
      </c>
      <c r="E27" s="344"/>
      <c r="F27" s="343">
        <v>0</v>
      </c>
      <c r="G27" s="344"/>
      <c r="H27" s="82">
        <v>6932</v>
      </c>
      <c r="I27" s="83"/>
      <c r="J27" s="82">
        <v>6932</v>
      </c>
      <c r="K27" s="83"/>
      <c r="L27" s="82">
        <v>6932</v>
      </c>
      <c r="M27" s="83"/>
      <c r="N27" s="82">
        <v>6932</v>
      </c>
      <c r="O27" s="83"/>
      <c r="P27" s="82">
        <v>6932</v>
      </c>
      <c r="Q27" s="83"/>
      <c r="R27" s="82">
        <v>6932</v>
      </c>
      <c r="S27" s="83"/>
      <c r="T27" s="82">
        <v>6932</v>
      </c>
      <c r="U27" s="83"/>
      <c r="V27" s="82">
        <v>6932</v>
      </c>
      <c r="W27" s="83"/>
      <c r="X27" s="82">
        <v>6932</v>
      </c>
      <c r="Y27" s="83"/>
      <c r="Z27" s="343">
        <v>6932</v>
      </c>
      <c r="AA27" s="344"/>
      <c r="AB27" s="228"/>
      <c r="AC27" s="207"/>
    </row>
    <row r="28" spans="1:36" ht="24.75" customHeight="1" thickBot="1">
      <c r="A28" s="91"/>
      <c r="B28" s="112" t="s">
        <v>52</v>
      </c>
      <c r="C28" s="113"/>
      <c r="D28" s="337">
        <v>1000</v>
      </c>
      <c r="E28" s="338"/>
      <c r="F28" s="337">
        <v>4250</v>
      </c>
      <c r="G28" s="338"/>
      <c r="H28" s="71">
        <v>4000</v>
      </c>
      <c r="I28" s="72"/>
      <c r="J28" s="71">
        <v>2750</v>
      </c>
      <c r="K28" s="72"/>
      <c r="L28" s="71">
        <v>2750</v>
      </c>
      <c r="M28" s="72"/>
      <c r="N28" s="71">
        <v>2500</v>
      </c>
      <c r="O28" s="72"/>
      <c r="P28" s="71">
        <v>4250</v>
      </c>
      <c r="Q28" s="72"/>
      <c r="R28" s="71">
        <v>3500</v>
      </c>
      <c r="S28" s="72"/>
      <c r="T28" s="71">
        <v>0</v>
      </c>
      <c r="U28" s="72"/>
      <c r="V28" s="71">
        <v>4750</v>
      </c>
      <c r="W28" s="72"/>
      <c r="X28" s="71">
        <v>3750</v>
      </c>
      <c r="Y28" s="72"/>
      <c r="Z28" s="337">
        <v>5500</v>
      </c>
      <c r="AA28" s="338"/>
      <c r="AB28" s="229"/>
      <c r="AC28" s="208"/>
    </row>
    <row r="29" spans="1:36" ht="24.75" customHeight="1" thickBot="1">
      <c r="A29" s="77" t="s">
        <v>37</v>
      </c>
      <c r="B29" s="78"/>
      <c r="C29" s="79"/>
      <c r="D29" s="343">
        <f>SUM(D24:D28)</f>
        <v>1540</v>
      </c>
      <c r="E29" s="344"/>
      <c r="F29" s="343">
        <f t="shared" ref="F29" si="23">SUM(F24:F28)</f>
        <v>7463.1</v>
      </c>
      <c r="G29" s="344"/>
      <c r="H29" s="82">
        <f t="shared" ref="H29" si="24">SUM(H24:H28)</f>
        <v>15296.25</v>
      </c>
      <c r="I29" s="83"/>
      <c r="J29" s="82">
        <f t="shared" ref="J29" si="25">SUM(J24:J28)</f>
        <v>12453</v>
      </c>
      <c r="K29" s="83"/>
      <c r="L29" s="82">
        <f t="shared" ref="L29" si="26">SUM(L24:L28)</f>
        <v>13731.5</v>
      </c>
      <c r="M29" s="83"/>
      <c r="N29" s="82">
        <f t="shared" ref="N29" si="27">SUM(N24:N28)</f>
        <v>13100.9</v>
      </c>
      <c r="O29" s="83"/>
      <c r="P29" s="82">
        <f>SUM(P24:P28)</f>
        <v>15294</v>
      </c>
      <c r="Q29" s="83"/>
      <c r="R29" s="82">
        <f t="shared" ref="R29" si="28">SUM(R24:R28)</f>
        <v>12864.2</v>
      </c>
      <c r="S29" s="83"/>
      <c r="T29" s="82">
        <f t="shared" ref="T29" si="29">SUM(T24:T28)</f>
        <v>11439.275</v>
      </c>
      <c r="U29" s="83"/>
      <c r="V29" s="82">
        <f t="shared" ref="V29" si="30">SUM(V24:V28)</f>
        <v>15527.5</v>
      </c>
      <c r="W29" s="83"/>
      <c r="X29" s="82">
        <f>SUM(X24:X28)</f>
        <v>12026.9</v>
      </c>
      <c r="Y29" s="83"/>
      <c r="Z29" s="343">
        <f>SUM(Z24:Z28)</f>
        <v>13139.6</v>
      </c>
      <c r="AA29" s="345"/>
      <c r="AB29" s="228"/>
      <c r="AC29" s="207"/>
    </row>
    <row r="30" spans="1:36" ht="24.75" customHeight="1" thickTop="1" thickBot="1">
      <c r="A30" s="66" t="s">
        <v>38</v>
      </c>
      <c r="B30" s="67"/>
      <c r="C30" s="68"/>
      <c r="D30" s="346">
        <f>D23-D29</f>
        <v>30860</v>
      </c>
      <c r="E30" s="349"/>
      <c r="F30" s="346">
        <f>F23-F29+F25</f>
        <v>133036.9</v>
      </c>
      <c r="G30" s="349"/>
      <c r="H30" s="69">
        <f>H23-H29</f>
        <v>159453.75</v>
      </c>
      <c r="I30" s="70"/>
      <c r="J30" s="69">
        <f>J23-J29</f>
        <v>124547</v>
      </c>
      <c r="K30" s="70"/>
      <c r="L30" s="69">
        <f>L23-L29</f>
        <v>152768.5</v>
      </c>
      <c r="M30" s="70"/>
      <c r="N30" s="69">
        <f>N23-N29</f>
        <v>143199.1</v>
      </c>
      <c r="O30" s="70"/>
      <c r="P30" s="69">
        <f>P23-P29</f>
        <v>148706</v>
      </c>
      <c r="Q30" s="70"/>
      <c r="R30" s="69">
        <f>R23-R29</f>
        <v>114535.8</v>
      </c>
      <c r="S30" s="70"/>
      <c r="T30" s="69">
        <f>T23-T29</f>
        <v>140985.72500000001</v>
      </c>
      <c r="U30" s="70"/>
      <c r="V30" s="69">
        <f>V23-V29</f>
        <v>152972.5</v>
      </c>
      <c r="W30" s="70"/>
      <c r="X30" s="69">
        <f>X21-X29</f>
        <v>106273.1</v>
      </c>
      <c r="Y30" s="70"/>
      <c r="Z30" s="346">
        <f>Z23-Z29</f>
        <v>96060.4</v>
      </c>
      <c r="AA30" s="347"/>
      <c r="AB30" s="226"/>
      <c r="AC30" s="206"/>
    </row>
    <row r="31" spans="1:36">
      <c r="A31" s="205" t="s">
        <v>86</v>
      </c>
      <c r="B31" s="205"/>
      <c r="C31" s="216"/>
      <c r="D31" s="216"/>
      <c r="E31" s="216"/>
      <c r="F31" s="216"/>
      <c r="G31" s="216"/>
      <c r="H31" s="216"/>
      <c r="I31" s="216"/>
      <c r="J31" s="216"/>
      <c r="K31" s="216"/>
      <c r="L31" s="216"/>
      <c r="M31" s="216"/>
      <c r="N31" s="216"/>
      <c r="O31" s="216"/>
      <c r="P31" s="216"/>
      <c r="Q31" s="216"/>
      <c r="R31" s="216"/>
      <c r="S31" s="216"/>
      <c r="T31" s="216"/>
      <c r="U31" s="216"/>
      <c r="V31" s="216"/>
      <c r="W31" s="216"/>
      <c r="X31" s="216"/>
      <c r="Y31" s="216"/>
      <c r="Z31" s="216"/>
      <c r="AA31" s="216"/>
      <c r="AB31" s="216"/>
      <c r="AC31" s="216"/>
    </row>
    <row r="32" spans="1:36" ht="15.75" thickBot="1">
      <c r="A32" s="217"/>
      <c r="B32" s="217"/>
      <c r="C32" s="217"/>
      <c r="D32" s="217"/>
      <c r="E32" s="217"/>
      <c r="F32" s="217"/>
      <c r="G32" s="217"/>
      <c r="H32" s="217"/>
      <c r="I32" s="217"/>
      <c r="J32" s="217"/>
      <c r="K32" s="217"/>
      <c r="L32" s="217"/>
      <c r="M32" s="217"/>
      <c r="N32" s="217"/>
      <c r="O32" s="217"/>
      <c r="P32" s="217"/>
      <c r="Q32" s="217"/>
      <c r="R32" s="217"/>
      <c r="S32" s="217"/>
      <c r="T32" s="217"/>
      <c r="U32" s="217"/>
      <c r="V32" s="217"/>
      <c r="W32" s="217"/>
      <c r="X32" s="217"/>
      <c r="Y32" s="217"/>
      <c r="Z32" s="217"/>
      <c r="AA32" s="217"/>
      <c r="AB32" s="217"/>
      <c r="AC32" s="217"/>
    </row>
    <row r="33" spans="1:36" ht="15.75" thickTop="1">
      <c r="A33" s="180" t="s">
        <v>0</v>
      </c>
      <c r="B33" s="181"/>
      <c r="C33" s="181"/>
      <c r="D33" s="182"/>
      <c r="E33" s="183" t="s">
        <v>1</v>
      </c>
      <c r="F33" s="181"/>
      <c r="G33" s="181"/>
      <c r="H33" s="181"/>
      <c r="I33" s="181"/>
      <c r="J33" s="181"/>
      <c r="K33" s="182"/>
      <c r="L33" s="183" t="s">
        <v>2</v>
      </c>
      <c r="M33" s="181"/>
      <c r="N33" s="181"/>
      <c r="O33" s="181"/>
      <c r="P33" s="181"/>
      <c r="Q33" s="181"/>
      <c r="R33" s="182"/>
      <c r="S33" s="183" t="s">
        <v>3</v>
      </c>
      <c r="T33" s="181"/>
      <c r="U33" s="181"/>
      <c r="V33" s="181"/>
      <c r="W33" s="181"/>
      <c r="X33" s="181"/>
      <c r="Y33" s="182"/>
      <c r="Z33" s="181" t="s">
        <v>4</v>
      </c>
      <c r="AA33" s="181"/>
      <c r="AB33" s="181"/>
      <c r="AC33" s="184"/>
    </row>
    <row r="34" spans="1:36" ht="35.25" customHeight="1" thickBot="1">
      <c r="A34" s="247">
        <v>45726</v>
      </c>
      <c r="B34" s="248"/>
      <c r="C34" s="249"/>
      <c r="D34" s="250"/>
      <c r="E34" s="188" t="s">
        <v>47</v>
      </c>
      <c r="F34" s="189"/>
      <c r="G34" s="189"/>
      <c r="H34" s="189"/>
      <c r="I34" s="189"/>
      <c r="J34" s="189"/>
      <c r="K34" s="190"/>
      <c r="L34" s="138" t="s">
        <v>107</v>
      </c>
      <c r="M34" s="187"/>
      <c r="N34" s="187"/>
      <c r="O34" s="187"/>
      <c r="P34" s="187"/>
      <c r="Q34" s="187"/>
      <c r="R34" s="139"/>
      <c r="S34" s="191" t="s">
        <v>78</v>
      </c>
      <c r="T34" s="192"/>
      <c r="U34" s="192"/>
      <c r="V34" s="192"/>
      <c r="W34" s="192"/>
      <c r="X34" s="192"/>
      <c r="Y34" s="193"/>
      <c r="Z34" s="194" t="s">
        <v>5</v>
      </c>
      <c r="AA34" s="194"/>
      <c r="AB34" s="194"/>
      <c r="AC34" s="195"/>
    </row>
    <row r="35" spans="1:36" ht="10.5" customHeight="1" thickTop="1" thickBo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36" ht="24.75" customHeight="1">
      <c r="A36" s="170" t="s">
        <v>6</v>
      </c>
      <c r="B36" s="171"/>
      <c r="C36" s="172"/>
      <c r="D36" s="173" t="s">
        <v>11</v>
      </c>
      <c r="E36" s="174"/>
      <c r="F36" s="173" t="s">
        <v>12</v>
      </c>
      <c r="G36" s="174"/>
      <c r="H36" s="167" t="s">
        <v>13</v>
      </c>
      <c r="I36" s="168"/>
      <c r="J36" s="167" t="s">
        <v>14</v>
      </c>
      <c r="K36" s="168"/>
      <c r="L36" s="167" t="s">
        <v>15</v>
      </c>
      <c r="M36" s="168"/>
      <c r="N36" s="167" t="s">
        <v>16</v>
      </c>
      <c r="O36" s="168"/>
      <c r="P36" s="167" t="s">
        <v>17</v>
      </c>
      <c r="Q36" s="168"/>
      <c r="R36" s="167" t="s">
        <v>18</v>
      </c>
      <c r="S36" s="168"/>
      <c r="T36" s="167" t="s">
        <v>7</v>
      </c>
      <c r="U36" s="168"/>
      <c r="V36" s="167" t="s">
        <v>8</v>
      </c>
      <c r="W36" s="168"/>
      <c r="X36" s="167" t="s">
        <v>9</v>
      </c>
      <c r="Y36" s="168"/>
      <c r="Z36" s="167" t="s">
        <v>10</v>
      </c>
      <c r="AA36" s="237"/>
      <c r="AB36" s="238" t="s">
        <v>19</v>
      </c>
      <c r="AC36" s="169"/>
    </row>
    <row r="37" spans="1:36" ht="24.75" customHeight="1">
      <c r="A37" s="162" t="s">
        <v>41</v>
      </c>
      <c r="B37" s="163"/>
      <c r="C37" s="164"/>
      <c r="D37" s="33">
        <v>4</v>
      </c>
      <c r="E37" s="34" t="s">
        <v>20</v>
      </c>
      <c r="F37" s="33">
        <v>14</v>
      </c>
      <c r="G37" s="34" t="s">
        <v>20</v>
      </c>
      <c r="H37" s="3">
        <v>14</v>
      </c>
      <c r="I37" s="4" t="s">
        <v>20</v>
      </c>
      <c r="J37" s="3">
        <v>12</v>
      </c>
      <c r="K37" s="4" t="s">
        <v>20</v>
      </c>
      <c r="L37" s="3">
        <v>11</v>
      </c>
      <c r="M37" s="4" t="s">
        <v>20</v>
      </c>
      <c r="N37" s="3">
        <v>17</v>
      </c>
      <c r="O37" s="4" t="s">
        <v>20</v>
      </c>
      <c r="P37" s="3">
        <v>18</v>
      </c>
      <c r="Q37" s="4" t="s">
        <v>20</v>
      </c>
      <c r="R37" s="3">
        <v>14</v>
      </c>
      <c r="S37" s="4" t="s">
        <v>20</v>
      </c>
      <c r="T37" s="3">
        <v>8</v>
      </c>
      <c r="U37" s="4" t="s">
        <v>20</v>
      </c>
      <c r="V37" s="3">
        <v>15</v>
      </c>
      <c r="W37" s="4" t="s">
        <v>20</v>
      </c>
      <c r="X37" s="3">
        <v>13</v>
      </c>
      <c r="Y37" s="4" t="s">
        <v>20</v>
      </c>
      <c r="Z37" s="3">
        <v>12</v>
      </c>
      <c r="AA37" s="4" t="s">
        <v>20</v>
      </c>
      <c r="AB37" s="24"/>
      <c r="AC37" s="9" t="s">
        <v>20</v>
      </c>
    </row>
    <row r="38" spans="1:36" ht="24.75" customHeight="1">
      <c r="A38" s="162" t="s">
        <v>42</v>
      </c>
      <c r="B38" s="163"/>
      <c r="C38" s="164"/>
      <c r="D38" s="33">
        <v>5</v>
      </c>
      <c r="E38" s="34" t="s">
        <v>20</v>
      </c>
      <c r="F38" s="33">
        <v>1</v>
      </c>
      <c r="G38" s="34" t="s">
        <v>20</v>
      </c>
      <c r="H38" s="3">
        <v>3</v>
      </c>
      <c r="I38" s="4" t="s">
        <v>20</v>
      </c>
      <c r="J38" s="3">
        <v>2</v>
      </c>
      <c r="K38" s="4" t="s">
        <v>20</v>
      </c>
      <c r="L38" s="3">
        <v>1</v>
      </c>
      <c r="M38" s="4" t="s">
        <v>20</v>
      </c>
      <c r="N38" s="3"/>
      <c r="O38" s="4" t="s">
        <v>20</v>
      </c>
      <c r="P38" s="3"/>
      <c r="Q38" s="4" t="s">
        <v>20</v>
      </c>
      <c r="R38" s="3"/>
      <c r="S38" s="4" t="s">
        <v>20</v>
      </c>
      <c r="T38" s="3">
        <v>7</v>
      </c>
      <c r="U38" s="4" t="s">
        <v>20</v>
      </c>
      <c r="V38" s="3"/>
      <c r="W38" s="4" t="s">
        <v>20</v>
      </c>
      <c r="X38" s="3"/>
      <c r="Y38" s="4" t="s">
        <v>20</v>
      </c>
      <c r="Z38" s="3">
        <v>3</v>
      </c>
      <c r="AA38" s="4" t="s">
        <v>20</v>
      </c>
      <c r="AB38" s="24"/>
      <c r="AC38" s="9" t="s">
        <v>21</v>
      </c>
    </row>
    <row r="39" spans="1:36" ht="24.75" customHeight="1">
      <c r="A39" s="162" t="s">
        <v>50</v>
      </c>
      <c r="B39" s="163"/>
      <c r="C39" s="164"/>
      <c r="D39" s="33"/>
      <c r="E39" s="34" t="s">
        <v>21</v>
      </c>
      <c r="F39" s="33">
        <v>1</v>
      </c>
      <c r="G39" s="34" t="s">
        <v>21</v>
      </c>
      <c r="H39" s="3">
        <v>1</v>
      </c>
      <c r="I39" s="4" t="s">
        <v>21</v>
      </c>
      <c r="J39" s="3"/>
      <c r="K39" s="4" t="s">
        <v>21</v>
      </c>
      <c r="L39" s="3"/>
      <c r="M39" s="4" t="s">
        <v>21</v>
      </c>
      <c r="N39" s="3"/>
      <c r="O39" s="4" t="s">
        <v>21</v>
      </c>
      <c r="P39" s="3"/>
      <c r="Q39" s="4" t="s">
        <v>21</v>
      </c>
      <c r="R39" s="3"/>
      <c r="S39" s="4" t="s">
        <v>21</v>
      </c>
      <c r="T39" s="3"/>
      <c r="U39" s="4" t="s">
        <v>21</v>
      </c>
      <c r="V39" s="3"/>
      <c r="W39" s="4" t="s">
        <v>21</v>
      </c>
      <c r="X39" s="3"/>
      <c r="Y39" s="4" t="s">
        <v>21</v>
      </c>
      <c r="Z39" s="3"/>
      <c r="AA39" s="4" t="s">
        <v>21</v>
      </c>
      <c r="AB39" s="24"/>
      <c r="AC39" s="9" t="s">
        <v>21</v>
      </c>
    </row>
    <row r="40" spans="1:36" ht="24.75" customHeight="1" thickBot="1">
      <c r="A40" s="162" t="s">
        <v>62</v>
      </c>
      <c r="B40" s="163"/>
      <c r="C40" s="164"/>
      <c r="D40" s="33"/>
      <c r="E40" s="34" t="s">
        <v>21</v>
      </c>
      <c r="F40" s="33"/>
      <c r="G40" s="34" t="s">
        <v>21</v>
      </c>
      <c r="H40" s="3"/>
      <c r="I40" s="4" t="s">
        <v>21</v>
      </c>
      <c r="J40" s="3"/>
      <c r="K40" s="4" t="s">
        <v>21</v>
      </c>
      <c r="L40" s="3"/>
      <c r="M40" s="4" t="s">
        <v>21</v>
      </c>
      <c r="N40" s="3"/>
      <c r="O40" s="4" t="s">
        <v>21</v>
      </c>
      <c r="P40" s="3"/>
      <c r="Q40" s="4" t="s">
        <v>21</v>
      </c>
      <c r="R40" s="3"/>
      <c r="S40" s="4" t="s">
        <v>21</v>
      </c>
      <c r="T40" s="3"/>
      <c r="U40" s="4" t="s">
        <v>21</v>
      </c>
      <c r="V40" s="3"/>
      <c r="W40" s="4" t="s">
        <v>21</v>
      </c>
      <c r="X40" s="3"/>
      <c r="Y40" s="4" t="s">
        <v>21</v>
      </c>
      <c r="Z40" s="3">
        <v>3</v>
      </c>
      <c r="AA40" s="4" t="s">
        <v>21</v>
      </c>
      <c r="AB40" s="24"/>
      <c r="AC40" s="9" t="s">
        <v>21</v>
      </c>
    </row>
    <row r="41" spans="1:36" ht="24.75" customHeight="1" thickTop="1">
      <c r="A41" s="77" t="s">
        <v>25</v>
      </c>
      <c r="B41" s="78"/>
      <c r="C41" s="79"/>
      <c r="D41" s="151">
        <v>8000</v>
      </c>
      <c r="E41" s="152"/>
      <c r="F41" s="151">
        <v>8000</v>
      </c>
      <c r="G41" s="152"/>
      <c r="H41" s="153">
        <v>8000</v>
      </c>
      <c r="I41" s="154"/>
      <c r="J41" s="153">
        <v>8000</v>
      </c>
      <c r="K41" s="154"/>
      <c r="L41" s="153">
        <v>8000</v>
      </c>
      <c r="M41" s="154"/>
      <c r="N41" s="153">
        <v>8000</v>
      </c>
      <c r="O41" s="154"/>
      <c r="P41" s="153">
        <v>9100</v>
      </c>
      <c r="Q41" s="154"/>
      <c r="R41" s="153">
        <v>9100</v>
      </c>
      <c r="S41" s="154"/>
      <c r="T41" s="153">
        <v>9100</v>
      </c>
      <c r="U41" s="154"/>
      <c r="V41" s="153">
        <v>9100</v>
      </c>
      <c r="W41" s="154"/>
      <c r="X41" s="153">
        <v>9100</v>
      </c>
      <c r="Y41" s="154"/>
      <c r="Z41" s="153">
        <v>9100</v>
      </c>
      <c r="AA41" s="154"/>
      <c r="AB41" s="235"/>
      <c r="AC41" s="236"/>
    </row>
    <row r="42" spans="1:36" ht="24.75" customHeight="1">
      <c r="A42" s="162" t="s">
        <v>50</v>
      </c>
      <c r="B42" s="163"/>
      <c r="C42" s="164"/>
      <c r="D42" s="106">
        <v>1250</v>
      </c>
      <c r="E42" s="107"/>
      <c r="F42" s="106">
        <v>1250</v>
      </c>
      <c r="G42" s="107"/>
      <c r="H42" s="94">
        <v>1250</v>
      </c>
      <c r="I42" s="95"/>
      <c r="J42" s="94">
        <v>1250</v>
      </c>
      <c r="K42" s="95"/>
      <c r="L42" s="94">
        <v>1250</v>
      </c>
      <c r="M42" s="95"/>
      <c r="N42" s="94">
        <v>1250</v>
      </c>
      <c r="O42" s="95"/>
      <c r="P42" s="94">
        <v>1421</v>
      </c>
      <c r="Q42" s="95"/>
      <c r="R42" s="94">
        <v>1421</v>
      </c>
      <c r="S42" s="95"/>
      <c r="T42" s="94">
        <v>1421</v>
      </c>
      <c r="U42" s="95"/>
      <c r="V42" s="94">
        <v>1421</v>
      </c>
      <c r="W42" s="95"/>
      <c r="X42" s="94">
        <v>1421</v>
      </c>
      <c r="Y42" s="95"/>
      <c r="Z42" s="94">
        <v>1421</v>
      </c>
      <c r="AA42" s="95"/>
      <c r="AB42" s="230"/>
      <c r="AC42" s="209"/>
      <c r="AE42" s="198" t="s">
        <v>77</v>
      </c>
      <c r="AF42" s="198"/>
      <c r="AG42" s="198"/>
      <c r="AH42" s="198">
        <v>8</v>
      </c>
      <c r="AI42" s="198"/>
      <c r="AJ42" s="198"/>
    </row>
    <row r="43" spans="1:36" ht="24.75" customHeight="1">
      <c r="A43" s="165" t="s">
        <v>27</v>
      </c>
      <c r="B43" s="166"/>
      <c r="C43" s="163"/>
      <c r="D43" s="106">
        <v>10000</v>
      </c>
      <c r="E43" s="107"/>
      <c r="F43" s="106">
        <v>10000</v>
      </c>
      <c r="G43" s="107"/>
      <c r="H43" s="94">
        <v>10000</v>
      </c>
      <c r="I43" s="95"/>
      <c r="J43" s="94">
        <v>10000</v>
      </c>
      <c r="K43" s="95"/>
      <c r="L43" s="94">
        <v>10000</v>
      </c>
      <c r="M43" s="95"/>
      <c r="N43" s="94">
        <v>10000</v>
      </c>
      <c r="O43" s="95"/>
      <c r="P43" s="94">
        <v>11375</v>
      </c>
      <c r="Q43" s="95"/>
      <c r="R43" s="94">
        <v>11375</v>
      </c>
      <c r="S43" s="95"/>
      <c r="T43" s="94">
        <v>11375</v>
      </c>
      <c r="U43" s="95"/>
      <c r="V43" s="94">
        <v>11375</v>
      </c>
      <c r="W43" s="95"/>
      <c r="X43" s="94">
        <v>11375</v>
      </c>
      <c r="Y43" s="95"/>
      <c r="Z43" s="94">
        <v>11375</v>
      </c>
      <c r="AA43" s="95"/>
      <c r="AB43" s="230"/>
      <c r="AC43" s="209"/>
      <c r="AE43" s="198"/>
      <c r="AF43" s="198"/>
      <c r="AG43" s="198"/>
      <c r="AH43" s="198"/>
      <c r="AI43" s="198"/>
      <c r="AJ43" s="198"/>
    </row>
    <row r="44" spans="1:36" ht="24.75" customHeight="1" thickBot="1">
      <c r="A44" s="159" t="s">
        <v>51</v>
      </c>
      <c r="B44" s="160"/>
      <c r="C44" s="161"/>
      <c r="D44" s="140">
        <v>1562</v>
      </c>
      <c r="E44" s="141"/>
      <c r="F44" s="140">
        <v>1562</v>
      </c>
      <c r="G44" s="141"/>
      <c r="H44" s="142">
        <v>1562</v>
      </c>
      <c r="I44" s="143"/>
      <c r="J44" s="142">
        <v>1562</v>
      </c>
      <c r="K44" s="143"/>
      <c r="L44" s="142">
        <v>1562</v>
      </c>
      <c r="M44" s="143"/>
      <c r="N44" s="142">
        <v>1562</v>
      </c>
      <c r="O44" s="143"/>
      <c r="P44" s="142">
        <v>1777</v>
      </c>
      <c r="Q44" s="143"/>
      <c r="R44" s="142">
        <v>1777</v>
      </c>
      <c r="S44" s="143"/>
      <c r="T44" s="142">
        <v>1777</v>
      </c>
      <c r="U44" s="143"/>
      <c r="V44" s="142">
        <v>1777</v>
      </c>
      <c r="W44" s="143"/>
      <c r="X44" s="142">
        <v>1777</v>
      </c>
      <c r="Y44" s="143"/>
      <c r="Z44" s="142">
        <v>1777</v>
      </c>
      <c r="AA44" s="143"/>
      <c r="AB44" s="234"/>
      <c r="AC44" s="215"/>
      <c r="AE44" s="204">
        <v>120000</v>
      </c>
      <c r="AF44" s="204"/>
      <c r="AG44" s="204"/>
      <c r="AH44" s="204"/>
      <c r="AI44" s="204"/>
      <c r="AJ44" s="204"/>
    </row>
    <row r="45" spans="1:36" ht="24.75" customHeight="1" thickTop="1">
      <c r="A45" s="148" t="s">
        <v>43</v>
      </c>
      <c r="B45" s="29" t="s">
        <v>66</v>
      </c>
      <c r="C45" s="12" t="s">
        <v>44</v>
      </c>
      <c r="D45" s="151">
        <v>400</v>
      </c>
      <c r="E45" s="152"/>
      <c r="F45" s="151">
        <v>1700</v>
      </c>
      <c r="G45" s="152"/>
      <c r="H45" s="153">
        <v>7500</v>
      </c>
      <c r="I45" s="154"/>
      <c r="J45" s="153">
        <v>6000</v>
      </c>
      <c r="K45" s="154"/>
      <c r="L45" s="153">
        <v>5500</v>
      </c>
      <c r="M45" s="154"/>
      <c r="N45" s="153">
        <v>8500</v>
      </c>
      <c r="O45" s="154"/>
      <c r="P45" s="153"/>
      <c r="Q45" s="154"/>
      <c r="R45" s="153"/>
      <c r="S45" s="154"/>
      <c r="T45" s="153"/>
      <c r="U45" s="154"/>
      <c r="V45" s="153"/>
      <c r="W45" s="154"/>
      <c r="X45" s="153"/>
      <c r="Y45" s="154"/>
      <c r="Z45" s="153"/>
      <c r="AA45" s="154"/>
      <c r="AB45" s="228"/>
      <c r="AC45" s="207"/>
      <c r="AE45" s="204"/>
      <c r="AF45" s="204"/>
      <c r="AG45" s="204"/>
      <c r="AH45" s="204"/>
      <c r="AI45" s="204"/>
      <c r="AJ45" s="204"/>
    </row>
    <row r="46" spans="1:36" ht="24.75" customHeight="1">
      <c r="A46" s="149"/>
      <c r="B46" s="8"/>
      <c r="C46" s="7" t="s">
        <v>45</v>
      </c>
      <c r="D46" s="106"/>
      <c r="E46" s="107"/>
      <c r="F46" s="106"/>
      <c r="G46" s="107"/>
      <c r="H46" s="94"/>
      <c r="I46" s="95"/>
      <c r="J46" s="94"/>
      <c r="K46" s="95"/>
      <c r="L46" s="94"/>
      <c r="M46" s="95"/>
      <c r="N46" s="94"/>
      <c r="O46" s="95"/>
      <c r="P46" s="94"/>
      <c r="Q46" s="95"/>
      <c r="R46" s="94"/>
      <c r="S46" s="95"/>
      <c r="T46" s="94"/>
      <c r="U46" s="95"/>
      <c r="V46" s="94"/>
      <c r="W46" s="95"/>
      <c r="X46" s="94"/>
      <c r="Y46" s="95"/>
      <c r="Z46" s="94"/>
      <c r="AA46" s="95"/>
      <c r="AB46" s="230"/>
      <c r="AC46" s="209"/>
      <c r="AE46" s="196" t="s">
        <v>79</v>
      </c>
      <c r="AF46" s="196"/>
      <c r="AG46" s="196"/>
      <c r="AH46" s="196" t="s">
        <v>80</v>
      </c>
      <c r="AI46" s="196"/>
      <c r="AJ46" s="196"/>
    </row>
    <row r="47" spans="1:36" ht="24.75" customHeight="1">
      <c r="A47" s="149"/>
      <c r="B47" s="16"/>
      <c r="C47" s="7" t="s">
        <v>46</v>
      </c>
      <c r="D47" s="106"/>
      <c r="E47" s="107"/>
      <c r="F47" s="106"/>
      <c r="G47" s="107"/>
      <c r="H47" s="94"/>
      <c r="I47" s="95"/>
      <c r="J47" s="94"/>
      <c r="K47" s="95"/>
      <c r="L47" s="94"/>
      <c r="M47" s="95"/>
      <c r="N47" s="94"/>
      <c r="O47" s="95"/>
      <c r="P47" s="94"/>
      <c r="Q47" s="95"/>
      <c r="R47" s="94"/>
      <c r="S47" s="95"/>
      <c r="T47" s="94"/>
      <c r="U47" s="95"/>
      <c r="V47" s="94"/>
      <c r="W47" s="95"/>
      <c r="X47" s="94"/>
      <c r="Y47" s="95"/>
      <c r="Z47" s="94"/>
      <c r="AA47" s="95"/>
      <c r="AB47" s="230"/>
      <c r="AC47" s="209"/>
      <c r="AE47" s="197">
        <v>6932</v>
      </c>
      <c r="AF47" s="197"/>
      <c r="AG47" s="197"/>
      <c r="AH47" s="197">
        <v>0</v>
      </c>
      <c r="AI47" s="197"/>
      <c r="AJ47" s="197"/>
    </row>
    <row r="48" spans="1:36" ht="24.75" customHeight="1">
      <c r="A48" s="149"/>
      <c r="B48" s="100" t="s">
        <v>28</v>
      </c>
      <c r="C48" s="101"/>
      <c r="D48" s="106"/>
      <c r="E48" s="107"/>
      <c r="F48" s="106"/>
      <c r="G48" s="107"/>
      <c r="H48" s="94"/>
      <c r="I48" s="95"/>
      <c r="J48" s="94"/>
      <c r="K48" s="95"/>
      <c r="L48" s="94"/>
      <c r="M48" s="95"/>
      <c r="N48" s="94"/>
      <c r="O48" s="95"/>
      <c r="P48" s="94">
        <v>200</v>
      </c>
      <c r="Q48" s="95"/>
      <c r="R48" s="94"/>
      <c r="S48" s="95"/>
      <c r="T48" s="94"/>
      <c r="U48" s="95"/>
      <c r="V48" s="94"/>
      <c r="W48" s="95"/>
      <c r="X48" s="94"/>
      <c r="Y48" s="95"/>
      <c r="Z48" s="94"/>
      <c r="AA48" s="95"/>
      <c r="AB48" s="230"/>
      <c r="AC48" s="209"/>
    </row>
    <row r="49" spans="1:34" ht="24.75" customHeight="1">
      <c r="A49" s="149"/>
      <c r="B49" s="100" t="s">
        <v>29</v>
      </c>
      <c r="C49" s="101"/>
      <c r="D49" s="106"/>
      <c r="E49" s="107"/>
      <c r="F49" s="106"/>
      <c r="G49" s="107"/>
      <c r="H49" s="94"/>
      <c r="I49" s="95"/>
      <c r="J49" s="94"/>
      <c r="K49" s="95"/>
      <c r="L49" s="94"/>
      <c r="M49" s="95"/>
      <c r="N49" s="94"/>
      <c r="O49" s="95"/>
      <c r="P49" s="94"/>
      <c r="Q49" s="95"/>
      <c r="R49" s="94"/>
      <c r="S49" s="95"/>
      <c r="T49" s="94"/>
      <c r="U49" s="95"/>
      <c r="V49" s="94"/>
      <c r="W49" s="95"/>
      <c r="X49" s="94"/>
      <c r="Y49" s="95"/>
      <c r="Z49" s="94"/>
      <c r="AA49" s="95"/>
      <c r="AB49" s="230"/>
      <c r="AC49" s="209"/>
    </row>
    <row r="50" spans="1:34" ht="24.75" customHeight="1" thickBot="1">
      <c r="A50" s="150"/>
      <c r="B50" s="138" t="s">
        <v>30</v>
      </c>
      <c r="C50" s="139"/>
      <c r="D50" s="140">
        <v>62500</v>
      </c>
      <c r="E50" s="141"/>
      <c r="F50" s="140"/>
      <c r="G50" s="141"/>
      <c r="H50" s="142">
        <v>24000</v>
      </c>
      <c r="I50" s="143"/>
      <c r="J50" s="142">
        <v>15000</v>
      </c>
      <c r="K50" s="143"/>
      <c r="L50" s="142">
        <v>63000</v>
      </c>
      <c r="M50" s="143"/>
      <c r="N50" s="142">
        <v>10000</v>
      </c>
      <c r="O50" s="143"/>
      <c r="P50" s="142"/>
      <c r="Q50" s="143"/>
      <c r="R50" s="142"/>
      <c r="S50" s="143"/>
      <c r="T50" s="142"/>
      <c r="U50" s="143"/>
      <c r="V50" s="142">
        <v>32000</v>
      </c>
      <c r="W50" s="143"/>
      <c r="X50" s="142"/>
      <c r="Y50" s="143"/>
      <c r="Z50" s="142">
        <v>9000</v>
      </c>
      <c r="AA50" s="143"/>
      <c r="AB50" s="230"/>
      <c r="AC50" s="209"/>
    </row>
    <row r="51" spans="1:34" ht="24.75" customHeight="1" thickTop="1">
      <c r="A51" s="77" t="s">
        <v>31</v>
      </c>
      <c r="B51" s="78"/>
      <c r="C51" s="79"/>
      <c r="D51" s="151">
        <f>INT(D37*D41+D40*D44+D39*D42+D45+D46+D47+D48+D49+D50)</f>
        <v>94900</v>
      </c>
      <c r="E51" s="152"/>
      <c r="F51" s="151">
        <v>140950</v>
      </c>
      <c r="G51" s="152"/>
      <c r="H51" s="153">
        <v>153000</v>
      </c>
      <c r="I51" s="154"/>
      <c r="J51" s="153">
        <v>117000</v>
      </c>
      <c r="K51" s="154"/>
      <c r="L51" s="153">
        <v>156500</v>
      </c>
      <c r="M51" s="154"/>
      <c r="N51" s="153">
        <v>154500</v>
      </c>
      <c r="O51" s="154"/>
      <c r="P51" s="153">
        <f>P37*P41+P48</f>
        <v>164000</v>
      </c>
      <c r="Q51" s="154"/>
      <c r="R51" s="153">
        <f>R37*R41</f>
        <v>127400</v>
      </c>
      <c r="S51" s="154"/>
      <c r="T51" s="153">
        <f>INT(T37*T41+T38*T43+T39*T42+T45+T46+T47+T48+T49+T50)</f>
        <v>152425</v>
      </c>
      <c r="U51" s="154"/>
      <c r="V51" s="153">
        <f>INT(V37*V41+V38*V43+V39*V42+V45+V46+V47+V48+V49+V50)</f>
        <v>168500</v>
      </c>
      <c r="W51" s="154"/>
      <c r="X51" s="153">
        <f t="shared" ref="X51" si="31">INT(X37*X41+X38*X43+X40*X42+X45+X46+X47+X48+X49+X50)</f>
        <v>118300</v>
      </c>
      <c r="Y51" s="154"/>
      <c r="Z51" s="153">
        <f>INT(Z37*Z41+Z38*Z43+Z39*Z44+Z50+Z40*Z44)</f>
        <v>157656</v>
      </c>
      <c r="AA51" s="154"/>
      <c r="AB51" s="230"/>
      <c r="AC51" s="209"/>
      <c r="AE51" s="224" t="s">
        <v>112</v>
      </c>
      <c r="AF51" s="224"/>
      <c r="AG51" s="224"/>
      <c r="AH51" s="224"/>
    </row>
    <row r="52" spans="1:34" ht="24.75" customHeight="1" thickBot="1">
      <c r="A52" s="133" t="s">
        <v>40</v>
      </c>
      <c r="B52" s="134"/>
      <c r="C52" s="135"/>
      <c r="D52" s="114"/>
      <c r="E52" s="115"/>
      <c r="F52" s="114"/>
      <c r="G52" s="115"/>
      <c r="H52" s="71"/>
      <c r="I52" s="72"/>
      <c r="J52" s="71"/>
      <c r="K52" s="72"/>
      <c r="L52" s="71"/>
      <c r="M52" s="72"/>
      <c r="N52" s="71"/>
      <c r="O52" s="72"/>
      <c r="P52" s="71"/>
      <c r="Q52" s="72"/>
      <c r="R52" s="71"/>
      <c r="S52" s="72"/>
      <c r="T52" s="71"/>
      <c r="U52" s="72"/>
      <c r="V52" s="71"/>
      <c r="W52" s="72"/>
      <c r="X52" s="71"/>
      <c r="Y52" s="72"/>
      <c r="Z52" s="71"/>
      <c r="AA52" s="72"/>
      <c r="AB52" s="233"/>
      <c r="AC52" s="212"/>
    </row>
    <row r="53" spans="1:34" ht="24.75" customHeight="1" thickBot="1">
      <c r="A53" s="122" t="s">
        <v>19</v>
      </c>
      <c r="B53" s="123"/>
      <c r="C53" s="124"/>
      <c r="D53" s="125">
        <f>D51+D52</f>
        <v>94900</v>
      </c>
      <c r="E53" s="126"/>
      <c r="F53" s="125">
        <f t="shared" ref="F53" si="32">F51+F52</f>
        <v>140950</v>
      </c>
      <c r="G53" s="126"/>
      <c r="H53" s="127">
        <f t="shared" ref="H53" si="33">H51+H52</f>
        <v>153000</v>
      </c>
      <c r="I53" s="128"/>
      <c r="J53" s="127">
        <f t="shared" ref="J53" si="34">J51+J52</f>
        <v>117000</v>
      </c>
      <c r="K53" s="128"/>
      <c r="L53" s="127">
        <f t="shared" ref="L53" si="35">L51+L52</f>
        <v>156500</v>
      </c>
      <c r="M53" s="128"/>
      <c r="N53" s="127">
        <f t="shared" ref="N53" si="36">N51+N52</f>
        <v>154500</v>
      </c>
      <c r="O53" s="128"/>
      <c r="P53" s="127">
        <f t="shared" ref="P53" si="37">P51+P52</f>
        <v>164000</v>
      </c>
      <c r="Q53" s="128"/>
      <c r="R53" s="127">
        <f t="shared" ref="R53" si="38">R51+R52</f>
        <v>127400</v>
      </c>
      <c r="S53" s="128"/>
      <c r="T53" s="127">
        <f t="shared" ref="T53" si="39">T51+T52</f>
        <v>152425</v>
      </c>
      <c r="U53" s="128"/>
      <c r="V53" s="127">
        <f t="shared" ref="V53" si="40">V51+V52</f>
        <v>168500</v>
      </c>
      <c r="W53" s="128"/>
      <c r="X53" s="127">
        <f t="shared" ref="X53" si="41">X51+X52</f>
        <v>118300</v>
      </c>
      <c r="Y53" s="128"/>
      <c r="Z53" s="127">
        <f t="shared" ref="Z53" si="42">Z51+Z52</f>
        <v>157656</v>
      </c>
      <c r="AA53" s="128"/>
      <c r="AB53" s="232"/>
      <c r="AC53" s="210"/>
    </row>
    <row r="54" spans="1:34" ht="24.75" customHeight="1">
      <c r="A54" s="88" t="s">
        <v>33</v>
      </c>
      <c r="B54" s="108" t="s">
        <v>34</v>
      </c>
      <c r="C54" s="109"/>
      <c r="D54" s="110">
        <v>540</v>
      </c>
      <c r="E54" s="111"/>
      <c r="F54" s="110">
        <f>F53*0.003</f>
        <v>422.85</v>
      </c>
      <c r="G54" s="111"/>
      <c r="H54" s="92">
        <f t="shared" ref="H54" si="43">H53*0.003</f>
        <v>459</v>
      </c>
      <c r="I54" s="93"/>
      <c r="J54" s="92">
        <f t="shared" ref="J54" si="44">J53*0.003</f>
        <v>351</v>
      </c>
      <c r="K54" s="93"/>
      <c r="L54" s="92">
        <f t="shared" ref="L54" si="45">L53*0.003</f>
        <v>469.5</v>
      </c>
      <c r="M54" s="93"/>
      <c r="N54" s="92">
        <f t="shared" ref="N54" si="46">N53*0.003</f>
        <v>463.5</v>
      </c>
      <c r="O54" s="93"/>
      <c r="P54" s="92">
        <f t="shared" ref="P54" si="47">P53*0.003</f>
        <v>492</v>
      </c>
      <c r="Q54" s="93"/>
      <c r="R54" s="92">
        <f t="shared" ref="R54" si="48">R53*0.003</f>
        <v>382.2</v>
      </c>
      <c r="S54" s="93"/>
      <c r="T54" s="92">
        <f t="shared" ref="T54" si="49">T53*0.003</f>
        <v>457.27500000000003</v>
      </c>
      <c r="U54" s="93"/>
      <c r="V54" s="92">
        <f t="shared" ref="V54" si="50">V53*0.003</f>
        <v>505.5</v>
      </c>
      <c r="W54" s="93"/>
      <c r="X54" s="92">
        <f t="shared" ref="X54" si="51">X53*0.003</f>
        <v>354.90000000000003</v>
      </c>
      <c r="Y54" s="93"/>
      <c r="Z54" s="92">
        <f t="shared" ref="Z54" si="52">Z53*0.003</f>
        <v>472.96800000000002</v>
      </c>
      <c r="AA54" s="93"/>
      <c r="AB54" s="231"/>
      <c r="AC54" s="211"/>
    </row>
    <row r="55" spans="1:34" ht="24.75" customHeight="1">
      <c r="A55" s="89"/>
      <c r="B55" s="100" t="s">
        <v>35</v>
      </c>
      <c r="C55" s="101"/>
      <c r="D55" s="106">
        <v>0</v>
      </c>
      <c r="E55" s="107"/>
      <c r="F55" s="106">
        <v>2800</v>
      </c>
      <c r="G55" s="107"/>
      <c r="H55" s="94">
        <v>3270</v>
      </c>
      <c r="I55" s="95"/>
      <c r="J55" s="94">
        <v>1850</v>
      </c>
      <c r="K55" s="95"/>
      <c r="L55" s="94">
        <v>3410</v>
      </c>
      <c r="M55" s="95"/>
      <c r="N55" s="94">
        <v>3410</v>
      </c>
      <c r="O55" s="95"/>
      <c r="P55" s="94">
        <v>3620</v>
      </c>
      <c r="Q55" s="95"/>
      <c r="R55" s="94">
        <v>2050</v>
      </c>
      <c r="S55" s="95"/>
      <c r="T55" s="94">
        <v>4050</v>
      </c>
      <c r="U55" s="95"/>
      <c r="V55" s="94">
        <v>3340</v>
      </c>
      <c r="W55" s="95"/>
      <c r="X55" s="94">
        <v>990</v>
      </c>
      <c r="Y55" s="95"/>
      <c r="Z55" s="94">
        <v>3340</v>
      </c>
      <c r="AA55" s="95"/>
      <c r="AB55" s="230"/>
      <c r="AC55" s="209"/>
    </row>
    <row r="56" spans="1:34" ht="24.75" customHeight="1">
      <c r="A56" s="89"/>
      <c r="B56" s="100" t="s">
        <v>48</v>
      </c>
      <c r="C56" s="101"/>
      <c r="D56" s="106">
        <v>0</v>
      </c>
      <c r="E56" s="107"/>
      <c r="F56" s="106">
        <v>0</v>
      </c>
      <c r="G56" s="107"/>
      <c r="H56" s="94">
        <v>0</v>
      </c>
      <c r="I56" s="95"/>
      <c r="J56" s="94">
        <v>0</v>
      </c>
      <c r="K56" s="95"/>
      <c r="L56" s="94">
        <v>0</v>
      </c>
      <c r="M56" s="95"/>
      <c r="N56" s="94">
        <v>0</v>
      </c>
      <c r="O56" s="95"/>
      <c r="P56" s="94">
        <v>0</v>
      </c>
      <c r="Q56" s="95"/>
      <c r="R56" s="94">
        <v>0</v>
      </c>
      <c r="S56" s="95"/>
      <c r="T56" s="94">
        <v>0</v>
      </c>
      <c r="U56" s="95"/>
      <c r="V56" s="94">
        <v>0</v>
      </c>
      <c r="W56" s="95"/>
      <c r="X56" s="94">
        <v>0</v>
      </c>
      <c r="Y56" s="95"/>
      <c r="Z56" s="94">
        <v>0</v>
      </c>
      <c r="AA56" s="95"/>
      <c r="AB56" s="230"/>
      <c r="AC56" s="209"/>
    </row>
    <row r="57" spans="1:34" ht="24.75" customHeight="1">
      <c r="A57" s="90"/>
      <c r="B57" s="100" t="s">
        <v>49</v>
      </c>
      <c r="C57" s="101"/>
      <c r="D57" s="80">
        <v>0</v>
      </c>
      <c r="E57" s="81"/>
      <c r="F57" s="80">
        <v>0</v>
      </c>
      <c r="G57" s="81"/>
      <c r="H57" s="82">
        <v>6932</v>
      </c>
      <c r="I57" s="83"/>
      <c r="J57" s="82">
        <v>6932</v>
      </c>
      <c r="K57" s="83"/>
      <c r="L57" s="82">
        <v>6932</v>
      </c>
      <c r="M57" s="83"/>
      <c r="N57" s="82">
        <v>6932</v>
      </c>
      <c r="O57" s="83"/>
      <c r="P57" s="82">
        <v>6932</v>
      </c>
      <c r="Q57" s="83"/>
      <c r="R57" s="82">
        <v>6932</v>
      </c>
      <c r="S57" s="83"/>
      <c r="T57" s="82">
        <v>6932</v>
      </c>
      <c r="U57" s="83"/>
      <c r="V57" s="82">
        <v>6932</v>
      </c>
      <c r="W57" s="83"/>
      <c r="X57" s="82">
        <v>6932</v>
      </c>
      <c r="Y57" s="83"/>
      <c r="Z57" s="82">
        <v>6932</v>
      </c>
      <c r="AA57" s="83"/>
      <c r="AB57" s="228"/>
      <c r="AC57" s="207"/>
    </row>
    <row r="58" spans="1:34" ht="24.75" customHeight="1" thickBot="1">
      <c r="A58" s="91"/>
      <c r="B58" s="112" t="s">
        <v>52</v>
      </c>
      <c r="C58" s="113"/>
      <c r="D58" s="114">
        <v>1000</v>
      </c>
      <c r="E58" s="115"/>
      <c r="F58" s="114">
        <v>4250</v>
      </c>
      <c r="G58" s="115"/>
      <c r="H58" s="71">
        <v>4000</v>
      </c>
      <c r="I58" s="72"/>
      <c r="J58" s="71">
        <v>2750</v>
      </c>
      <c r="K58" s="72"/>
      <c r="L58" s="71">
        <v>2750</v>
      </c>
      <c r="M58" s="72"/>
      <c r="N58" s="71">
        <v>2500</v>
      </c>
      <c r="O58" s="72"/>
      <c r="P58" s="71">
        <v>4250</v>
      </c>
      <c r="Q58" s="72"/>
      <c r="R58" s="71">
        <v>3500</v>
      </c>
      <c r="S58" s="72"/>
      <c r="T58" s="71">
        <v>0</v>
      </c>
      <c r="U58" s="72"/>
      <c r="V58" s="71">
        <v>4750</v>
      </c>
      <c r="W58" s="72"/>
      <c r="X58" s="71">
        <v>3750</v>
      </c>
      <c r="Y58" s="72"/>
      <c r="Z58" s="71">
        <v>5500</v>
      </c>
      <c r="AA58" s="72"/>
      <c r="AB58" s="229"/>
      <c r="AC58" s="208"/>
    </row>
    <row r="59" spans="1:34" ht="24.75" customHeight="1" thickBot="1">
      <c r="A59" s="77" t="s">
        <v>37</v>
      </c>
      <c r="B59" s="78"/>
      <c r="C59" s="79"/>
      <c r="D59" s="80">
        <f>SUM(D54:D58)</f>
        <v>1540</v>
      </c>
      <c r="E59" s="81"/>
      <c r="F59" s="80">
        <f t="shared" ref="F59" si="53">SUM(F54:F58)</f>
        <v>7472.85</v>
      </c>
      <c r="G59" s="81"/>
      <c r="H59" s="82">
        <f t="shared" ref="H59" si="54">SUM(H54:H58)</f>
        <v>14661</v>
      </c>
      <c r="I59" s="83"/>
      <c r="J59" s="82">
        <f t="shared" ref="J59" si="55">SUM(J54:J58)</f>
        <v>11883</v>
      </c>
      <c r="K59" s="83"/>
      <c r="L59" s="82">
        <f t="shared" ref="L59" si="56">SUM(L54:L58)</f>
        <v>13561.5</v>
      </c>
      <c r="M59" s="83"/>
      <c r="N59" s="82">
        <f t="shared" ref="N59" si="57">SUM(N54:N58)</f>
        <v>13305.5</v>
      </c>
      <c r="O59" s="83"/>
      <c r="P59" s="82">
        <f>SUM(P54:P58)</f>
        <v>15294</v>
      </c>
      <c r="Q59" s="83"/>
      <c r="R59" s="82">
        <f t="shared" ref="R59" si="58">SUM(R54:R58)</f>
        <v>12864.2</v>
      </c>
      <c r="S59" s="83"/>
      <c r="T59" s="82">
        <f t="shared" ref="T59" si="59">SUM(T54:T58)</f>
        <v>11439.275</v>
      </c>
      <c r="U59" s="83"/>
      <c r="V59" s="82">
        <f t="shared" ref="V59" si="60">SUM(V54:V58)</f>
        <v>15527.5</v>
      </c>
      <c r="W59" s="83"/>
      <c r="X59" s="82">
        <f>SUM(X54:X58)</f>
        <v>12026.9</v>
      </c>
      <c r="Y59" s="83"/>
      <c r="Z59" s="82">
        <f>SUM(Z54:Z58)</f>
        <v>16244.968000000001</v>
      </c>
      <c r="AA59" s="227"/>
      <c r="AB59" s="228"/>
      <c r="AC59" s="207"/>
    </row>
    <row r="60" spans="1:34" ht="24.75" customHeight="1" thickTop="1" thickBot="1">
      <c r="A60" s="66" t="s">
        <v>38</v>
      </c>
      <c r="B60" s="67"/>
      <c r="C60" s="68"/>
      <c r="D60" s="69">
        <f>D53-D59</f>
        <v>93360</v>
      </c>
      <c r="E60" s="70"/>
      <c r="F60" s="69">
        <f>F53-F59</f>
        <v>133477.15</v>
      </c>
      <c r="G60" s="70"/>
      <c r="H60" s="69">
        <f>H53-H59</f>
        <v>138339</v>
      </c>
      <c r="I60" s="70"/>
      <c r="J60" s="69">
        <f>J53-J59</f>
        <v>105117</v>
      </c>
      <c r="K60" s="70"/>
      <c r="L60" s="69">
        <f>L53-L59</f>
        <v>142938.5</v>
      </c>
      <c r="M60" s="70"/>
      <c r="N60" s="69">
        <f>N53-N59</f>
        <v>141194.5</v>
      </c>
      <c r="O60" s="70"/>
      <c r="P60" s="69">
        <f>P53-P59</f>
        <v>148706</v>
      </c>
      <c r="Q60" s="70"/>
      <c r="R60" s="69">
        <f>R53-R59</f>
        <v>114535.8</v>
      </c>
      <c r="S60" s="70"/>
      <c r="T60" s="69">
        <f>T53-T59</f>
        <v>140985.72500000001</v>
      </c>
      <c r="U60" s="70"/>
      <c r="V60" s="69">
        <f>V53-V59</f>
        <v>152972.5</v>
      </c>
      <c r="W60" s="70"/>
      <c r="X60" s="69">
        <f>X51-X59</f>
        <v>106273.1</v>
      </c>
      <c r="Y60" s="70"/>
      <c r="Z60" s="69">
        <f>Z53-Z59</f>
        <v>141411.03200000001</v>
      </c>
      <c r="AA60" s="242"/>
      <c r="AB60" s="226"/>
      <c r="AC60" s="206"/>
    </row>
    <row r="61" spans="1:34" ht="24" customHeight="1">
      <c r="A61" s="205" t="s">
        <v>86</v>
      </c>
      <c r="B61" s="205"/>
      <c r="C61" s="216"/>
      <c r="D61" s="216"/>
      <c r="E61" s="216"/>
      <c r="F61" s="216"/>
      <c r="G61" s="216"/>
      <c r="H61" s="216"/>
      <c r="I61" s="216"/>
      <c r="J61" s="216"/>
      <c r="K61" s="216"/>
      <c r="L61" s="216"/>
      <c r="M61" s="216"/>
      <c r="N61" s="216"/>
      <c r="O61" s="216"/>
      <c r="P61" s="216"/>
      <c r="Q61" s="216"/>
      <c r="R61" s="216"/>
      <c r="S61" s="216"/>
      <c r="T61" s="216"/>
      <c r="U61" s="216"/>
      <c r="V61" s="216"/>
      <c r="W61" s="216"/>
      <c r="X61" s="216"/>
      <c r="Y61" s="216"/>
      <c r="Z61" s="216"/>
      <c r="AA61" s="216"/>
      <c r="AB61" s="216"/>
      <c r="AC61" s="216"/>
    </row>
    <row r="62" spans="1:34" ht="24" customHeight="1" thickBot="1">
      <c r="A62" s="217"/>
      <c r="B62" s="217"/>
      <c r="C62" s="217"/>
      <c r="D62" s="217"/>
      <c r="E62" s="217"/>
      <c r="F62" s="217"/>
      <c r="G62" s="217"/>
      <c r="H62" s="217"/>
      <c r="I62" s="217"/>
      <c r="J62" s="217"/>
      <c r="K62" s="217"/>
      <c r="L62" s="217"/>
      <c r="M62" s="217"/>
      <c r="N62" s="217"/>
      <c r="O62" s="217"/>
      <c r="P62" s="217"/>
      <c r="Q62" s="217"/>
      <c r="R62" s="217"/>
      <c r="S62" s="217"/>
      <c r="T62" s="217"/>
      <c r="U62" s="217"/>
      <c r="V62" s="217"/>
      <c r="W62" s="217"/>
      <c r="X62" s="217"/>
      <c r="Y62" s="217"/>
      <c r="Z62" s="217"/>
      <c r="AA62" s="217"/>
      <c r="AB62" s="217"/>
      <c r="AC62" s="217"/>
    </row>
    <row r="63" spans="1:34" ht="23.25" customHeight="1" thickTop="1">
      <c r="A63" s="180" t="s">
        <v>0</v>
      </c>
      <c r="B63" s="181"/>
      <c r="C63" s="181"/>
      <c r="D63" s="182"/>
      <c r="E63" s="183" t="s">
        <v>1</v>
      </c>
      <c r="F63" s="181"/>
      <c r="G63" s="181"/>
      <c r="H63" s="181"/>
      <c r="I63" s="181"/>
      <c r="J63" s="181"/>
      <c r="K63" s="182"/>
      <c r="L63" s="183" t="s">
        <v>2</v>
      </c>
      <c r="M63" s="181"/>
      <c r="N63" s="181"/>
      <c r="O63" s="181"/>
      <c r="P63" s="181"/>
      <c r="Q63" s="181"/>
      <c r="R63" s="182"/>
      <c r="S63" s="183" t="s">
        <v>3</v>
      </c>
      <c r="T63" s="181"/>
      <c r="U63" s="181"/>
      <c r="V63" s="181"/>
      <c r="W63" s="181"/>
      <c r="X63" s="181"/>
      <c r="Y63" s="182"/>
      <c r="Z63" s="181" t="s">
        <v>4</v>
      </c>
      <c r="AA63" s="181"/>
      <c r="AB63" s="181"/>
      <c r="AC63" s="184"/>
    </row>
    <row r="64" spans="1:34" ht="23.25" customHeight="1" thickBot="1">
      <c r="A64" s="243">
        <v>45778</v>
      </c>
      <c r="B64" s="244"/>
      <c r="C64" s="245"/>
      <c r="D64" s="246"/>
      <c r="E64" s="188" t="s">
        <v>47</v>
      </c>
      <c r="F64" s="189"/>
      <c r="G64" s="189"/>
      <c r="H64" s="189"/>
      <c r="I64" s="189"/>
      <c r="J64" s="189"/>
      <c r="K64" s="190"/>
      <c r="L64" s="138"/>
      <c r="M64" s="187"/>
      <c r="N64" s="187"/>
      <c r="O64" s="187"/>
      <c r="P64" s="187"/>
      <c r="Q64" s="187"/>
      <c r="R64" s="139"/>
      <c r="S64" s="191" t="s">
        <v>78</v>
      </c>
      <c r="T64" s="192"/>
      <c r="U64" s="192"/>
      <c r="V64" s="192"/>
      <c r="W64" s="192"/>
      <c r="X64" s="192"/>
      <c r="Y64" s="193"/>
      <c r="Z64" s="194" t="s">
        <v>5</v>
      </c>
      <c r="AA64" s="194"/>
      <c r="AB64" s="194"/>
      <c r="AC64" s="195"/>
    </row>
    <row r="65" spans="1:34" ht="23.25" customHeight="1" thickTop="1" thickBo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34" ht="23.25" customHeight="1">
      <c r="A66" s="170" t="s">
        <v>6</v>
      </c>
      <c r="B66" s="171"/>
      <c r="C66" s="172"/>
      <c r="D66" s="173" t="s">
        <v>11</v>
      </c>
      <c r="E66" s="174"/>
      <c r="F66" s="173" t="s">
        <v>12</v>
      </c>
      <c r="G66" s="174"/>
      <c r="H66" s="167" t="s">
        <v>13</v>
      </c>
      <c r="I66" s="168"/>
      <c r="J66" s="167" t="s">
        <v>14</v>
      </c>
      <c r="K66" s="168"/>
      <c r="L66" s="167" t="s">
        <v>15</v>
      </c>
      <c r="M66" s="168"/>
      <c r="N66" s="167" t="s">
        <v>16</v>
      </c>
      <c r="O66" s="168"/>
      <c r="P66" s="167" t="s">
        <v>17</v>
      </c>
      <c r="Q66" s="168"/>
      <c r="R66" s="167" t="s">
        <v>18</v>
      </c>
      <c r="S66" s="168"/>
      <c r="T66" s="167" t="s">
        <v>7</v>
      </c>
      <c r="U66" s="168"/>
      <c r="V66" s="167" t="s">
        <v>8</v>
      </c>
      <c r="W66" s="168"/>
      <c r="X66" s="167" t="s">
        <v>9</v>
      </c>
      <c r="Y66" s="168"/>
      <c r="Z66" s="167" t="s">
        <v>10</v>
      </c>
      <c r="AA66" s="237"/>
      <c r="AB66" s="238" t="s">
        <v>19</v>
      </c>
      <c r="AC66" s="169"/>
    </row>
    <row r="67" spans="1:34" ht="23.25" customHeight="1">
      <c r="A67" s="162" t="s">
        <v>41</v>
      </c>
      <c r="B67" s="163"/>
      <c r="C67" s="164"/>
      <c r="D67" s="33"/>
      <c r="E67" s="34" t="s">
        <v>20</v>
      </c>
      <c r="F67" s="33">
        <v>14</v>
      </c>
      <c r="G67" s="34" t="s">
        <v>20</v>
      </c>
      <c r="H67" s="3">
        <v>14</v>
      </c>
      <c r="I67" s="4" t="s">
        <v>20</v>
      </c>
      <c r="J67" s="3">
        <v>12</v>
      </c>
      <c r="K67" s="4" t="s">
        <v>20</v>
      </c>
      <c r="L67" s="3">
        <v>11</v>
      </c>
      <c r="M67" s="4" t="s">
        <v>20</v>
      </c>
      <c r="N67" s="3">
        <v>17</v>
      </c>
      <c r="O67" s="4" t="s">
        <v>20</v>
      </c>
      <c r="P67" s="3">
        <v>18</v>
      </c>
      <c r="Q67" s="4" t="s">
        <v>20</v>
      </c>
      <c r="R67" s="3">
        <v>14</v>
      </c>
      <c r="S67" s="4" t="s">
        <v>20</v>
      </c>
      <c r="T67" s="3">
        <v>8</v>
      </c>
      <c r="U67" s="4" t="s">
        <v>20</v>
      </c>
      <c r="V67" s="3">
        <v>15</v>
      </c>
      <c r="W67" s="4" t="s">
        <v>20</v>
      </c>
      <c r="X67" s="3">
        <v>13</v>
      </c>
      <c r="Y67" s="4" t="s">
        <v>20</v>
      </c>
      <c r="Z67" s="3">
        <v>12</v>
      </c>
      <c r="AA67" s="4" t="s">
        <v>20</v>
      </c>
      <c r="AB67" s="24"/>
      <c r="AC67" s="9" t="s">
        <v>20</v>
      </c>
    </row>
    <row r="68" spans="1:34" ht="23.25" customHeight="1">
      <c r="A68" s="162" t="s">
        <v>42</v>
      </c>
      <c r="B68" s="163"/>
      <c r="C68" s="164"/>
      <c r="D68" s="33"/>
      <c r="E68" s="34" t="s">
        <v>20</v>
      </c>
      <c r="F68" s="33">
        <v>1</v>
      </c>
      <c r="G68" s="34" t="s">
        <v>20</v>
      </c>
      <c r="H68" s="3">
        <v>3</v>
      </c>
      <c r="I68" s="4" t="s">
        <v>20</v>
      </c>
      <c r="J68" s="3">
        <v>2</v>
      </c>
      <c r="K68" s="4" t="s">
        <v>20</v>
      </c>
      <c r="L68" s="3">
        <v>1</v>
      </c>
      <c r="M68" s="4" t="s">
        <v>20</v>
      </c>
      <c r="N68" s="3"/>
      <c r="O68" s="4" t="s">
        <v>20</v>
      </c>
      <c r="P68" s="3"/>
      <c r="Q68" s="4" t="s">
        <v>20</v>
      </c>
      <c r="R68" s="3"/>
      <c r="S68" s="4" t="s">
        <v>20</v>
      </c>
      <c r="T68" s="3">
        <v>7</v>
      </c>
      <c r="U68" s="4" t="s">
        <v>20</v>
      </c>
      <c r="V68" s="3"/>
      <c r="W68" s="4" t="s">
        <v>20</v>
      </c>
      <c r="X68" s="3"/>
      <c r="Y68" s="4" t="s">
        <v>20</v>
      </c>
      <c r="Z68" s="3">
        <v>3</v>
      </c>
      <c r="AA68" s="4" t="s">
        <v>20</v>
      </c>
      <c r="AB68" s="24"/>
      <c r="AC68" s="9" t="s">
        <v>21</v>
      </c>
      <c r="AE68" s="224" t="s">
        <v>111</v>
      </c>
      <c r="AF68" s="224"/>
      <c r="AG68" s="224"/>
      <c r="AH68" s="224"/>
    </row>
    <row r="69" spans="1:34" ht="23.25" customHeight="1">
      <c r="A69" s="162" t="s">
        <v>50</v>
      </c>
      <c r="B69" s="163"/>
      <c r="C69" s="164"/>
      <c r="D69" s="33"/>
      <c r="E69" s="34" t="s">
        <v>21</v>
      </c>
      <c r="F69" s="33">
        <v>1</v>
      </c>
      <c r="G69" s="34" t="s">
        <v>21</v>
      </c>
      <c r="H69" s="3">
        <v>1</v>
      </c>
      <c r="I69" s="4" t="s">
        <v>21</v>
      </c>
      <c r="J69" s="3"/>
      <c r="K69" s="4" t="s">
        <v>21</v>
      </c>
      <c r="L69" s="3"/>
      <c r="M69" s="4" t="s">
        <v>21</v>
      </c>
      <c r="N69" s="3"/>
      <c r="O69" s="4" t="s">
        <v>21</v>
      </c>
      <c r="P69" s="3"/>
      <c r="Q69" s="4" t="s">
        <v>21</v>
      </c>
      <c r="R69" s="3"/>
      <c r="S69" s="4" t="s">
        <v>21</v>
      </c>
      <c r="T69" s="3"/>
      <c r="U69" s="4" t="s">
        <v>21</v>
      </c>
      <c r="V69" s="3"/>
      <c r="W69" s="4" t="s">
        <v>21</v>
      </c>
      <c r="X69" s="3"/>
      <c r="Y69" s="4" t="s">
        <v>21</v>
      </c>
      <c r="Z69" s="3"/>
      <c r="AA69" s="4" t="s">
        <v>21</v>
      </c>
      <c r="AB69" s="24"/>
      <c r="AC69" s="9" t="s">
        <v>21</v>
      </c>
    </row>
    <row r="70" spans="1:34" ht="23.25" customHeight="1" thickBot="1">
      <c r="A70" s="162" t="s">
        <v>62</v>
      </c>
      <c r="B70" s="163"/>
      <c r="C70" s="164"/>
      <c r="D70" s="33"/>
      <c r="E70" s="34" t="s">
        <v>21</v>
      </c>
      <c r="F70" s="33"/>
      <c r="G70" s="34" t="s">
        <v>21</v>
      </c>
      <c r="H70" s="3"/>
      <c r="I70" s="4" t="s">
        <v>21</v>
      </c>
      <c r="J70" s="3"/>
      <c r="K70" s="4" t="s">
        <v>21</v>
      </c>
      <c r="L70" s="3"/>
      <c r="M70" s="4" t="s">
        <v>21</v>
      </c>
      <c r="N70" s="3"/>
      <c r="O70" s="4" t="s">
        <v>21</v>
      </c>
      <c r="P70" s="3"/>
      <c r="Q70" s="4" t="s">
        <v>21</v>
      </c>
      <c r="R70" s="3"/>
      <c r="S70" s="4" t="s">
        <v>21</v>
      </c>
      <c r="T70" s="3"/>
      <c r="U70" s="4" t="s">
        <v>21</v>
      </c>
      <c r="V70" s="3"/>
      <c r="W70" s="4" t="s">
        <v>21</v>
      </c>
      <c r="X70" s="3"/>
      <c r="Y70" s="4" t="s">
        <v>21</v>
      </c>
      <c r="Z70" s="3">
        <v>3</v>
      </c>
      <c r="AA70" s="4" t="s">
        <v>21</v>
      </c>
      <c r="AB70" s="24"/>
      <c r="AC70" s="9" t="s">
        <v>21</v>
      </c>
    </row>
    <row r="71" spans="1:34" ht="23.25" customHeight="1" thickTop="1">
      <c r="A71" s="77" t="s">
        <v>25</v>
      </c>
      <c r="B71" s="78"/>
      <c r="C71" s="79"/>
      <c r="D71" s="151"/>
      <c r="E71" s="152"/>
      <c r="F71" s="151">
        <v>8000</v>
      </c>
      <c r="G71" s="152"/>
      <c r="H71" s="153">
        <v>8000</v>
      </c>
      <c r="I71" s="154"/>
      <c r="J71" s="153">
        <v>8000</v>
      </c>
      <c r="K71" s="154"/>
      <c r="L71" s="153">
        <v>8000</v>
      </c>
      <c r="M71" s="154"/>
      <c r="N71" s="153">
        <v>8000</v>
      </c>
      <c r="O71" s="154"/>
      <c r="P71" s="153">
        <v>9100</v>
      </c>
      <c r="Q71" s="154"/>
      <c r="R71" s="153">
        <v>9100</v>
      </c>
      <c r="S71" s="154"/>
      <c r="T71" s="153">
        <v>9100</v>
      </c>
      <c r="U71" s="154"/>
      <c r="V71" s="153">
        <v>9100</v>
      </c>
      <c r="W71" s="154"/>
      <c r="X71" s="153">
        <v>9100</v>
      </c>
      <c r="Y71" s="154"/>
      <c r="Z71" s="153">
        <v>9100</v>
      </c>
      <c r="AA71" s="154"/>
      <c r="AB71" s="235"/>
      <c r="AC71" s="236"/>
    </row>
    <row r="72" spans="1:34" ht="23.25" customHeight="1">
      <c r="A72" s="162" t="s">
        <v>50</v>
      </c>
      <c r="B72" s="163"/>
      <c r="C72" s="164"/>
      <c r="D72" s="106"/>
      <c r="E72" s="107"/>
      <c r="F72" s="106">
        <v>1250</v>
      </c>
      <c r="G72" s="107"/>
      <c r="H72" s="94">
        <v>1250</v>
      </c>
      <c r="I72" s="95"/>
      <c r="J72" s="94">
        <v>1250</v>
      </c>
      <c r="K72" s="95"/>
      <c r="L72" s="94">
        <v>1250</v>
      </c>
      <c r="M72" s="95"/>
      <c r="N72" s="94">
        <v>1250</v>
      </c>
      <c r="O72" s="95"/>
      <c r="P72" s="94">
        <v>1421</v>
      </c>
      <c r="Q72" s="95"/>
      <c r="R72" s="94">
        <v>1421</v>
      </c>
      <c r="S72" s="95"/>
      <c r="T72" s="94">
        <v>1421</v>
      </c>
      <c r="U72" s="95"/>
      <c r="V72" s="94">
        <v>1421</v>
      </c>
      <c r="W72" s="95"/>
      <c r="X72" s="94">
        <v>1421</v>
      </c>
      <c r="Y72" s="95"/>
      <c r="Z72" s="94">
        <v>1421</v>
      </c>
      <c r="AA72" s="95"/>
      <c r="AB72" s="230"/>
      <c r="AC72" s="209"/>
    </row>
    <row r="73" spans="1:34" ht="23.25" customHeight="1">
      <c r="A73" s="165" t="s">
        <v>27</v>
      </c>
      <c r="B73" s="166"/>
      <c r="C73" s="163"/>
      <c r="D73" s="106"/>
      <c r="E73" s="107"/>
      <c r="F73" s="106">
        <v>10000</v>
      </c>
      <c r="G73" s="107"/>
      <c r="H73" s="94">
        <v>10000</v>
      </c>
      <c r="I73" s="95"/>
      <c r="J73" s="94">
        <v>10000</v>
      </c>
      <c r="K73" s="95"/>
      <c r="L73" s="94">
        <v>10000</v>
      </c>
      <c r="M73" s="95"/>
      <c r="N73" s="94">
        <v>10000</v>
      </c>
      <c r="O73" s="95"/>
      <c r="P73" s="94">
        <v>11375</v>
      </c>
      <c r="Q73" s="95"/>
      <c r="R73" s="94">
        <v>11375</v>
      </c>
      <c r="S73" s="95"/>
      <c r="T73" s="94">
        <v>11375</v>
      </c>
      <c r="U73" s="95"/>
      <c r="V73" s="94">
        <v>11375</v>
      </c>
      <c r="W73" s="95"/>
      <c r="X73" s="94">
        <v>11375</v>
      </c>
      <c r="Y73" s="95"/>
      <c r="Z73" s="94">
        <v>11375</v>
      </c>
      <c r="AA73" s="95"/>
      <c r="AB73" s="230"/>
      <c r="AC73" s="209"/>
    </row>
    <row r="74" spans="1:34" ht="23.25" customHeight="1" thickBot="1">
      <c r="A74" s="159" t="s">
        <v>51</v>
      </c>
      <c r="B74" s="160"/>
      <c r="C74" s="161"/>
      <c r="D74" s="140"/>
      <c r="E74" s="141"/>
      <c r="F74" s="140">
        <v>1562</v>
      </c>
      <c r="G74" s="141"/>
      <c r="H74" s="142">
        <v>1562</v>
      </c>
      <c r="I74" s="143"/>
      <c r="J74" s="142">
        <v>1562</v>
      </c>
      <c r="K74" s="143"/>
      <c r="L74" s="142">
        <v>1562</v>
      </c>
      <c r="M74" s="143"/>
      <c r="N74" s="142">
        <v>1562</v>
      </c>
      <c r="O74" s="143"/>
      <c r="P74" s="142">
        <v>1777</v>
      </c>
      <c r="Q74" s="143"/>
      <c r="R74" s="142">
        <v>1777</v>
      </c>
      <c r="S74" s="143"/>
      <c r="T74" s="142">
        <v>1777</v>
      </c>
      <c r="U74" s="143"/>
      <c r="V74" s="142">
        <v>1777</v>
      </c>
      <c r="W74" s="143"/>
      <c r="X74" s="142">
        <v>1777</v>
      </c>
      <c r="Y74" s="143"/>
      <c r="Z74" s="142">
        <v>1777</v>
      </c>
      <c r="AA74" s="143"/>
      <c r="AB74" s="234"/>
      <c r="AC74" s="215"/>
    </row>
    <row r="75" spans="1:34" ht="23.25" customHeight="1" thickTop="1">
      <c r="A75" s="148" t="s">
        <v>43</v>
      </c>
      <c r="B75" s="29" t="s">
        <v>66</v>
      </c>
      <c r="C75" s="12" t="s">
        <v>44</v>
      </c>
      <c r="D75" s="151"/>
      <c r="E75" s="152"/>
      <c r="F75" s="151">
        <v>1700</v>
      </c>
      <c r="G75" s="152"/>
      <c r="H75" s="153">
        <v>7500</v>
      </c>
      <c r="I75" s="154"/>
      <c r="J75" s="153">
        <v>6000</v>
      </c>
      <c r="K75" s="154"/>
      <c r="L75" s="153">
        <v>5500</v>
      </c>
      <c r="M75" s="154"/>
      <c r="N75" s="153">
        <v>8500</v>
      </c>
      <c r="O75" s="154"/>
      <c r="P75" s="153"/>
      <c r="Q75" s="154"/>
      <c r="R75" s="153"/>
      <c r="S75" s="154"/>
      <c r="T75" s="153"/>
      <c r="U75" s="154"/>
      <c r="V75" s="153"/>
      <c r="W75" s="154"/>
      <c r="X75" s="153"/>
      <c r="Y75" s="154"/>
      <c r="Z75" s="153"/>
      <c r="AA75" s="154"/>
      <c r="AB75" s="228"/>
      <c r="AC75" s="207"/>
    </row>
    <row r="76" spans="1:34" ht="23.25" customHeight="1">
      <c r="A76" s="149"/>
      <c r="B76" s="8"/>
      <c r="C76" s="7" t="s">
        <v>45</v>
      </c>
      <c r="D76" s="106"/>
      <c r="E76" s="107"/>
      <c r="F76" s="106"/>
      <c r="G76" s="107"/>
      <c r="H76" s="94"/>
      <c r="I76" s="95"/>
      <c r="J76" s="94"/>
      <c r="K76" s="95"/>
      <c r="L76" s="94"/>
      <c r="M76" s="95"/>
      <c r="N76" s="94"/>
      <c r="O76" s="95"/>
      <c r="P76" s="94"/>
      <c r="Q76" s="95"/>
      <c r="R76" s="94"/>
      <c r="S76" s="95"/>
      <c r="T76" s="94"/>
      <c r="U76" s="95"/>
      <c r="V76" s="94"/>
      <c r="W76" s="95"/>
      <c r="X76" s="94"/>
      <c r="Y76" s="95"/>
      <c r="Z76" s="94"/>
      <c r="AA76" s="95"/>
      <c r="AB76" s="230"/>
      <c r="AC76" s="209"/>
    </row>
    <row r="77" spans="1:34" ht="23.25" customHeight="1">
      <c r="A77" s="149"/>
      <c r="B77" s="16"/>
      <c r="C77" s="7" t="s">
        <v>46</v>
      </c>
      <c r="D77" s="106"/>
      <c r="E77" s="107"/>
      <c r="F77" s="106"/>
      <c r="G77" s="107"/>
      <c r="H77" s="94"/>
      <c r="I77" s="95"/>
      <c r="J77" s="94"/>
      <c r="K77" s="95"/>
      <c r="L77" s="94"/>
      <c r="M77" s="95"/>
      <c r="N77" s="94"/>
      <c r="O77" s="95"/>
      <c r="P77" s="94"/>
      <c r="Q77" s="95"/>
      <c r="R77" s="94"/>
      <c r="S77" s="95"/>
      <c r="T77" s="94"/>
      <c r="U77" s="95"/>
      <c r="V77" s="94"/>
      <c r="W77" s="95"/>
      <c r="X77" s="94"/>
      <c r="Y77" s="95"/>
      <c r="Z77" s="94"/>
      <c r="AA77" s="95"/>
      <c r="AB77" s="230"/>
      <c r="AC77" s="209"/>
    </row>
    <row r="78" spans="1:34" ht="23.25" customHeight="1">
      <c r="A78" s="149"/>
      <c r="B78" s="100" t="s">
        <v>28</v>
      </c>
      <c r="C78" s="101"/>
      <c r="D78" s="106"/>
      <c r="E78" s="107"/>
      <c r="F78" s="106"/>
      <c r="G78" s="107"/>
      <c r="H78" s="94"/>
      <c r="I78" s="95"/>
      <c r="J78" s="94"/>
      <c r="K78" s="95"/>
      <c r="L78" s="94"/>
      <c r="M78" s="95"/>
      <c r="N78" s="94">
        <v>1800</v>
      </c>
      <c r="O78" s="95"/>
      <c r="P78" s="94">
        <v>200</v>
      </c>
      <c r="Q78" s="95"/>
      <c r="R78" s="94"/>
      <c r="S78" s="95"/>
      <c r="T78" s="94"/>
      <c r="U78" s="95"/>
      <c r="V78" s="94"/>
      <c r="W78" s="95"/>
      <c r="X78" s="94"/>
      <c r="Y78" s="95"/>
      <c r="Z78" s="94"/>
      <c r="AA78" s="95"/>
      <c r="AB78" s="230"/>
      <c r="AC78" s="209"/>
    </row>
    <row r="79" spans="1:34" ht="23.25" customHeight="1">
      <c r="A79" s="149"/>
      <c r="B79" s="100" t="s">
        <v>29</v>
      </c>
      <c r="C79" s="101"/>
      <c r="D79" s="106"/>
      <c r="E79" s="107"/>
      <c r="F79" s="106"/>
      <c r="G79" s="107"/>
      <c r="H79" s="94"/>
      <c r="I79" s="95"/>
      <c r="J79" s="94"/>
      <c r="K79" s="95"/>
      <c r="L79" s="94"/>
      <c r="M79" s="95"/>
      <c r="N79" s="94"/>
      <c r="O79" s="95"/>
      <c r="P79" s="94"/>
      <c r="Q79" s="95"/>
      <c r="R79" s="94"/>
      <c r="S79" s="95"/>
      <c r="T79" s="94"/>
      <c r="U79" s="95"/>
      <c r="V79" s="94"/>
      <c r="W79" s="95"/>
      <c r="X79" s="94"/>
      <c r="Y79" s="95"/>
      <c r="Z79" s="94"/>
      <c r="AA79" s="95"/>
      <c r="AB79" s="230"/>
      <c r="AC79" s="209"/>
    </row>
    <row r="80" spans="1:34" ht="23.25" customHeight="1" thickBot="1">
      <c r="A80" s="150"/>
      <c r="B80" s="138" t="s">
        <v>30</v>
      </c>
      <c r="C80" s="139"/>
      <c r="D80" s="140"/>
      <c r="E80" s="141"/>
      <c r="F80" s="140"/>
      <c r="G80" s="141"/>
      <c r="H80" s="142">
        <v>24000</v>
      </c>
      <c r="I80" s="143"/>
      <c r="J80" s="142">
        <v>15000</v>
      </c>
      <c r="K80" s="143"/>
      <c r="L80" s="142">
        <v>63000</v>
      </c>
      <c r="M80" s="143"/>
      <c r="N80" s="142">
        <v>10000</v>
      </c>
      <c r="O80" s="143"/>
      <c r="P80" s="142"/>
      <c r="Q80" s="143"/>
      <c r="R80" s="142"/>
      <c r="S80" s="143"/>
      <c r="T80" s="142"/>
      <c r="U80" s="143"/>
      <c r="V80" s="142">
        <v>32000</v>
      </c>
      <c r="W80" s="143"/>
      <c r="X80" s="142"/>
      <c r="Y80" s="143"/>
      <c r="Z80" s="142">
        <v>9000</v>
      </c>
      <c r="AA80" s="143"/>
      <c r="AB80" s="230"/>
      <c r="AC80" s="209"/>
    </row>
    <row r="81" spans="1:29" ht="23.25" customHeight="1" thickTop="1">
      <c r="A81" s="77" t="s">
        <v>31</v>
      </c>
      <c r="B81" s="78"/>
      <c r="C81" s="79"/>
      <c r="D81" s="151">
        <f>INT(D67*D71+D70*D74+D69*D72+D75+D76+D77+D78+D79+D80)</f>
        <v>0</v>
      </c>
      <c r="E81" s="152"/>
      <c r="F81" s="151">
        <f>F67*F71+F68*F73+F69*F72+F75</f>
        <v>124950</v>
      </c>
      <c r="G81" s="152"/>
      <c r="H81" s="153">
        <f>H67*H71+H68*H73+H69*H72+H75+H80</f>
        <v>174750</v>
      </c>
      <c r="I81" s="154"/>
      <c r="J81" s="153">
        <f>J67*J71+J68*J73+J80+J75</f>
        <v>137000</v>
      </c>
      <c r="K81" s="154"/>
      <c r="L81" s="153">
        <f>L67*L71+L68*L73+L75+L80</f>
        <v>166500</v>
      </c>
      <c r="M81" s="154"/>
      <c r="N81" s="153">
        <f>N67*N71+N75+N78+N80</f>
        <v>156300</v>
      </c>
      <c r="O81" s="154"/>
      <c r="P81" s="153">
        <f>P67*P71+P78</f>
        <v>164000</v>
      </c>
      <c r="Q81" s="154"/>
      <c r="R81" s="153">
        <f>R67*R71</f>
        <v>127400</v>
      </c>
      <c r="S81" s="154"/>
      <c r="T81" s="153">
        <f>INT(T67*T71+T68*T73+T69*T72+T75+T76+T77+T78+T79+T80)</f>
        <v>152425</v>
      </c>
      <c r="U81" s="154"/>
      <c r="V81" s="153">
        <f>INT(V67*V71+V68*V73+V69*V72+V75+V76+V77+V78+V79+V80)</f>
        <v>168500</v>
      </c>
      <c r="W81" s="154"/>
      <c r="X81" s="153">
        <f t="shared" ref="X81" si="61">INT(X67*X71+X68*X73+X70*X72+X75+X76+X77+X78+X79+X80)</f>
        <v>118300</v>
      </c>
      <c r="Y81" s="154"/>
      <c r="Z81" s="153">
        <f>INT(Z67*Z71+Z68*Z73+Z69*Z74+Z80+Z70*Z74)</f>
        <v>157656</v>
      </c>
      <c r="AA81" s="154"/>
      <c r="AB81" s="230"/>
      <c r="AC81" s="209"/>
    </row>
    <row r="82" spans="1:29" ht="23.25" customHeight="1" thickBot="1">
      <c r="A82" s="133" t="s">
        <v>40</v>
      </c>
      <c r="B82" s="134"/>
      <c r="C82" s="135"/>
      <c r="D82" s="114"/>
      <c r="E82" s="115"/>
      <c r="F82" s="114"/>
      <c r="G82" s="115"/>
      <c r="H82" s="71"/>
      <c r="I82" s="72"/>
      <c r="J82" s="71"/>
      <c r="K82" s="72"/>
      <c r="L82" s="71"/>
      <c r="M82" s="72"/>
      <c r="N82" s="71"/>
      <c r="O82" s="72"/>
      <c r="P82" s="71"/>
      <c r="Q82" s="72"/>
      <c r="R82" s="71"/>
      <c r="S82" s="72"/>
      <c r="T82" s="71"/>
      <c r="U82" s="72"/>
      <c r="V82" s="71"/>
      <c r="W82" s="72"/>
      <c r="X82" s="71"/>
      <c r="Y82" s="72"/>
      <c r="Z82" s="71"/>
      <c r="AA82" s="72"/>
      <c r="AB82" s="233"/>
      <c r="AC82" s="212"/>
    </row>
    <row r="83" spans="1:29" ht="23.25" customHeight="1" thickBot="1">
      <c r="A83" s="122" t="s">
        <v>19</v>
      </c>
      <c r="B83" s="123"/>
      <c r="C83" s="124"/>
      <c r="D83" s="125">
        <f>D81+D82</f>
        <v>0</v>
      </c>
      <c r="E83" s="126"/>
      <c r="F83" s="125">
        <f t="shared" ref="F83" si="62">F81+F82</f>
        <v>124950</v>
      </c>
      <c r="G83" s="126"/>
      <c r="H83" s="127">
        <f t="shared" ref="H83" si="63">H81+H82</f>
        <v>174750</v>
      </c>
      <c r="I83" s="128"/>
      <c r="J83" s="127">
        <f t="shared" ref="J83" si="64">J81+J82</f>
        <v>137000</v>
      </c>
      <c r="K83" s="128"/>
      <c r="L83" s="127">
        <f t="shared" ref="L83" si="65">L81+L82</f>
        <v>166500</v>
      </c>
      <c r="M83" s="128"/>
      <c r="N83" s="127">
        <f t="shared" ref="N83" si="66">N81+N82</f>
        <v>156300</v>
      </c>
      <c r="O83" s="128"/>
      <c r="P83" s="127">
        <f t="shared" ref="P83" si="67">P81+P82</f>
        <v>164000</v>
      </c>
      <c r="Q83" s="128"/>
      <c r="R83" s="127">
        <f t="shared" ref="R83" si="68">R81+R82</f>
        <v>127400</v>
      </c>
      <c r="S83" s="128"/>
      <c r="T83" s="127">
        <f t="shared" ref="T83" si="69">T81+T82</f>
        <v>152425</v>
      </c>
      <c r="U83" s="128"/>
      <c r="V83" s="127">
        <f t="shared" ref="V83" si="70">V81+V82</f>
        <v>168500</v>
      </c>
      <c r="W83" s="128"/>
      <c r="X83" s="127">
        <f t="shared" ref="X83" si="71">X81+X82</f>
        <v>118300</v>
      </c>
      <c r="Y83" s="128"/>
      <c r="Z83" s="127">
        <f t="shared" ref="Z83" si="72">Z81+Z82</f>
        <v>157656</v>
      </c>
      <c r="AA83" s="128"/>
      <c r="AB83" s="232"/>
      <c r="AC83" s="210"/>
    </row>
    <row r="84" spans="1:29" ht="23.25" customHeight="1">
      <c r="A84" s="88" t="s">
        <v>33</v>
      </c>
      <c r="B84" s="108" t="s">
        <v>34</v>
      </c>
      <c r="C84" s="109"/>
      <c r="D84" s="110">
        <v>0</v>
      </c>
      <c r="E84" s="111"/>
      <c r="F84" s="110">
        <f>F83*0.003</f>
        <v>374.85</v>
      </c>
      <c r="G84" s="111"/>
      <c r="H84" s="92">
        <f t="shared" ref="H84" si="73">H83*0.003</f>
        <v>524.25</v>
      </c>
      <c r="I84" s="93"/>
      <c r="J84" s="92">
        <f t="shared" ref="J84" si="74">J83*0.003</f>
        <v>411</v>
      </c>
      <c r="K84" s="93"/>
      <c r="L84" s="92">
        <f t="shared" ref="L84" si="75">L83*0.003</f>
        <v>499.5</v>
      </c>
      <c r="M84" s="93"/>
      <c r="N84" s="92">
        <f t="shared" ref="N84" si="76">N83*0.003</f>
        <v>468.90000000000003</v>
      </c>
      <c r="O84" s="93"/>
      <c r="P84" s="92">
        <f t="shared" ref="P84" si="77">P83*0.003</f>
        <v>492</v>
      </c>
      <c r="Q84" s="93"/>
      <c r="R84" s="92">
        <f t="shared" ref="R84" si="78">R83*0.003</f>
        <v>382.2</v>
      </c>
      <c r="S84" s="93"/>
      <c r="T84" s="92">
        <f t="shared" ref="T84" si="79">T83*0.003</f>
        <v>457.27500000000003</v>
      </c>
      <c r="U84" s="93"/>
      <c r="V84" s="92">
        <f t="shared" ref="V84" si="80">V83*0.003</f>
        <v>505.5</v>
      </c>
      <c r="W84" s="93"/>
      <c r="X84" s="92">
        <f t="shared" ref="X84" si="81">X83*0.003</f>
        <v>354.90000000000003</v>
      </c>
      <c r="Y84" s="93"/>
      <c r="Z84" s="92">
        <f t="shared" ref="Z84" si="82">Z83*0.003</f>
        <v>472.96800000000002</v>
      </c>
      <c r="AA84" s="93"/>
      <c r="AB84" s="231"/>
      <c r="AC84" s="211"/>
    </row>
    <row r="85" spans="1:29" ht="23.25" customHeight="1">
      <c r="A85" s="89"/>
      <c r="B85" s="100" t="s">
        <v>35</v>
      </c>
      <c r="C85" s="101"/>
      <c r="D85" s="106">
        <v>0</v>
      </c>
      <c r="E85" s="107"/>
      <c r="F85" s="106">
        <v>1980</v>
      </c>
      <c r="G85" s="107"/>
      <c r="H85" s="94">
        <v>3840</v>
      </c>
      <c r="I85" s="95"/>
      <c r="J85" s="94">
        <v>2360</v>
      </c>
      <c r="K85" s="95"/>
      <c r="L85" s="94">
        <v>3550</v>
      </c>
      <c r="M85" s="95"/>
      <c r="N85" s="94">
        <v>3200</v>
      </c>
      <c r="O85" s="95"/>
      <c r="P85" s="94">
        <v>3620</v>
      </c>
      <c r="Q85" s="95"/>
      <c r="R85" s="94">
        <v>2050</v>
      </c>
      <c r="S85" s="95"/>
      <c r="T85" s="94">
        <v>4050</v>
      </c>
      <c r="U85" s="95"/>
      <c r="V85" s="94">
        <v>3340</v>
      </c>
      <c r="W85" s="95"/>
      <c r="X85" s="94">
        <v>990</v>
      </c>
      <c r="Y85" s="95"/>
      <c r="Z85" s="94">
        <v>3340</v>
      </c>
      <c r="AA85" s="95"/>
      <c r="AB85" s="230"/>
      <c r="AC85" s="209"/>
    </row>
    <row r="86" spans="1:29" ht="23.25" customHeight="1">
      <c r="A86" s="89"/>
      <c r="B86" s="100" t="s">
        <v>48</v>
      </c>
      <c r="C86" s="101"/>
      <c r="D86" s="106">
        <v>0</v>
      </c>
      <c r="E86" s="107"/>
      <c r="F86" s="106">
        <v>0</v>
      </c>
      <c r="G86" s="107"/>
      <c r="H86" s="94">
        <v>0</v>
      </c>
      <c r="I86" s="95"/>
      <c r="J86" s="94">
        <v>0</v>
      </c>
      <c r="K86" s="95"/>
      <c r="L86" s="94">
        <v>0</v>
      </c>
      <c r="M86" s="95"/>
      <c r="N86" s="94">
        <v>0</v>
      </c>
      <c r="O86" s="95"/>
      <c r="P86" s="94">
        <v>0</v>
      </c>
      <c r="Q86" s="95"/>
      <c r="R86" s="94">
        <v>0</v>
      </c>
      <c r="S86" s="95"/>
      <c r="T86" s="94">
        <v>0</v>
      </c>
      <c r="U86" s="95"/>
      <c r="V86" s="94">
        <v>0</v>
      </c>
      <c r="W86" s="95"/>
      <c r="X86" s="94">
        <v>0</v>
      </c>
      <c r="Y86" s="95"/>
      <c r="Z86" s="94">
        <v>0</v>
      </c>
      <c r="AA86" s="95"/>
      <c r="AB86" s="230"/>
      <c r="AC86" s="209"/>
    </row>
    <row r="87" spans="1:29" ht="23.25" customHeight="1">
      <c r="A87" s="90"/>
      <c r="B87" s="100" t="s">
        <v>49</v>
      </c>
      <c r="C87" s="101"/>
      <c r="D87" s="80">
        <v>0</v>
      </c>
      <c r="E87" s="81"/>
      <c r="F87" s="80">
        <v>0</v>
      </c>
      <c r="G87" s="81"/>
      <c r="H87" s="82">
        <v>6932</v>
      </c>
      <c r="I87" s="83"/>
      <c r="J87" s="82">
        <v>6932</v>
      </c>
      <c r="K87" s="83"/>
      <c r="L87" s="82">
        <v>6932</v>
      </c>
      <c r="M87" s="83"/>
      <c r="N87" s="82">
        <v>6932</v>
      </c>
      <c r="O87" s="83"/>
      <c r="P87" s="82">
        <v>6932</v>
      </c>
      <c r="Q87" s="83"/>
      <c r="R87" s="82">
        <v>6932</v>
      </c>
      <c r="S87" s="83"/>
      <c r="T87" s="82">
        <v>6932</v>
      </c>
      <c r="U87" s="83"/>
      <c r="V87" s="82">
        <v>6932</v>
      </c>
      <c r="W87" s="83"/>
      <c r="X87" s="82">
        <v>6932</v>
      </c>
      <c r="Y87" s="83"/>
      <c r="Z87" s="82">
        <v>6932</v>
      </c>
      <c r="AA87" s="83"/>
      <c r="AB87" s="228"/>
      <c r="AC87" s="207"/>
    </row>
    <row r="88" spans="1:29" ht="23.25" customHeight="1" thickBot="1">
      <c r="A88" s="91"/>
      <c r="B88" s="112" t="s">
        <v>52</v>
      </c>
      <c r="C88" s="113"/>
      <c r="D88" s="114">
        <v>0</v>
      </c>
      <c r="E88" s="115"/>
      <c r="F88" s="114">
        <v>4250</v>
      </c>
      <c r="G88" s="115"/>
      <c r="H88" s="71">
        <v>4000</v>
      </c>
      <c r="I88" s="72"/>
      <c r="J88" s="71">
        <v>2750</v>
      </c>
      <c r="K88" s="72"/>
      <c r="L88" s="71">
        <v>2750</v>
      </c>
      <c r="M88" s="72"/>
      <c r="N88" s="71">
        <v>2500</v>
      </c>
      <c r="O88" s="72"/>
      <c r="P88" s="71">
        <v>4250</v>
      </c>
      <c r="Q88" s="72"/>
      <c r="R88" s="71">
        <v>3500</v>
      </c>
      <c r="S88" s="72"/>
      <c r="T88" s="71">
        <v>0</v>
      </c>
      <c r="U88" s="72"/>
      <c r="V88" s="71">
        <v>4750</v>
      </c>
      <c r="W88" s="72"/>
      <c r="X88" s="71">
        <v>3750</v>
      </c>
      <c r="Y88" s="72"/>
      <c r="Z88" s="71">
        <v>5500</v>
      </c>
      <c r="AA88" s="72"/>
      <c r="AB88" s="229"/>
      <c r="AC88" s="208"/>
    </row>
    <row r="89" spans="1:29" ht="23.25" customHeight="1" thickBot="1">
      <c r="A89" s="77" t="s">
        <v>37</v>
      </c>
      <c r="B89" s="78"/>
      <c r="C89" s="79"/>
      <c r="D89" s="80">
        <f>SUM(D84:D88)</f>
        <v>0</v>
      </c>
      <c r="E89" s="81"/>
      <c r="F89" s="80">
        <f>SUM(F84:F88)</f>
        <v>6604.85</v>
      </c>
      <c r="G89" s="81"/>
      <c r="H89" s="82">
        <f t="shared" ref="H89" si="83">SUM(H84:H88)</f>
        <v>15296.25</v>
      </c>
      <c r="I89" s="83"/>
      <c r="J89" s="82">
        <f t="shared" ref="J89" si="84">SUM(J84:J88)</f>
        <v>12453</v>
      </c>
      <c r="K89" s="83"/>
      <c r="L89" s="82">
        <f t="shared" ref="L89" si="85">SUM(L84:L88)</f>
        <v>13731.5</v>
      </c>
      <c r="M89" s="83"/>
      <c r="N89" s="82">
        <f t="shared" ref="N89" si="86">SUM(N84:N88)</f>
        <v>13100.9</v>
      </c>
      <c r="O89" s="83"/>
      <c r="P89" s="82">
        <f>SUM(P84:P88)</f>
        <v>15294</v>
      </c>
      <c r="Q89" s="83"/>
      <c r="R89" s="82">
        <f t="shared" ref="R89" si="87">SUM(R84:R88)</f>
        <v>12864.2</v>
      </c>
      <c r="S89" s="83"/>
      <c r="T89" s="82">
        <f t="shared" ref="T89" si="88">SUM(T84:T88)</f>
        <v>11439.275</v>
      </c>
      <c r="U89" s="83"/>
      <c r="V89" s="82">
        <f t="shared" ref="V89" si="89">SUM(V84:V88)</f>
        <v>15527.5</v>
      </c>
      <c r="W89" s="83"/>
      <c r="X89" s="82">
        <f>SUM(X84:X88)</f>
        <v>12026.9</v>
      </c>
      <c r="Y89" s="83"/>
      <c r="Z89" s="82">
        <f>SUM(Z84:Z88)</f>
        <v>16244.968000000001</v>
      </c>
      <c r="AA89" s="227"/>
      <c r="AB89" s="228"/>
      <c r="AC89" s="207"/>
    </row>
    <row r="90" spans="1:29" ht="23.25" customHeight="1" thickTop="1" thickBot="1">
      <c r="A90" s="66" t="s">
        <v>38</v>
      </c>
      <c r="B90" s="67"/>
      <c r="C90" s="68"/>
      <c r="D90" s="69">
        <f>D83-D89</f>
        <v>0</v>
      </c>
      <c r="E90" s="70"/>
      <c r="F90" s="69">
        <f>F83-F89</f>
        <v>118345.15</v>
      </c>
      <c r="G90" s="70"/>
      <c r="H90" s="69">
        <f>H83-H89</f>
        <v>159453.75</v>
      </c>
      <c r="I90" s="70"/>
      <c r="J90" s="69">
        <f>J83-J89</f>
        <v>124547</v>
      </c>
      <c r="K90" s="70"/>
      <c r="L90" s="69">
        <f>L83-L89</f>
        <v>152768.5</v>
      </c>
      <c r="M90" s="70"/>
      <c r="N90" s="69">
        <f>N83-N89</f>
        <v>143199.1</v>
      </c>
      <c r="O90" s="70"/>
      <c r="P90" s="69">
        <f>P83-P89</f>
        <v>148706</v>
      </c>
      <c r="Q90" s="70"/>
      <c r="R90" s="69">
        <f>R83-R89</f>
        <v>114535.8</v>
      </c>
      <c r="S90" s="70"/>
      <c r="T90" s="69">
        <f>T83-T89</f>
        <v>140985.72500000001</v>
      </c>
      <c r="U90" s="70"/>
      <c r="V90" s="69">
        <f>V83-V89</f>
        <v>152972.5</v>
      </c>
      <c r="W90" s="70"/>
      <c r="X90" s="69">
        <f>X81-X89</f>
        <v>106273.1</v>
      </c>
      <c r="Y90" s="70"/>
      <c r="Z90" s="69">
        <f>Z83-Z89</f>
        <v>141411.03200000001</v>
      </c>
      <c r="AA90" s="242"/>
      <c r="AB90" s="226"/>
      <c r="AC90" s="206"/>
    </row>
    <row r="91" spans="1:29" ht="23.25" customHeight="1">
      <c r="A91" s="205" t="s">
        <v>86</v>
      </c>
      <c r="B91" s="205"/>
      <c r="C91" s="216"/>
      <c r="D91" s="216"/>
      <c r="E91" s="216"/>
      <c r="F91" s="216"/>
      <c r="G91" s="216"/>
      <c r="H91" s="216"/>
      <c r="I91" s="216"/>
      <c r="J91" s="216"/>
      <c r="K91" s="216"/>
      <c r="L91" s="216"/>
      <c r="M91" s="216"/>
      <c r="N91" s="216"/>
      <c r="O91" s="216"/>
      <c r="P91" s="216"/>
      <c r="Q91" s="216"/>
      <c r="R91" s="216"/>
      <c r="S91" s="216"/>
      <c r="T91" s="216"/>
      <c r="U91" s="216"/>
      <c r="V91" s="216"/>
      <c r="W91" s="216"/>
      <c r="X91" s="216"/>
      <c r="Y91" s="216"/>
      <c r="Z91" s="216"/>
      <c r="AA91" s="216"/>
      <c r="AB91" s="216"/>
      <c r="AC91" s="216"/>
    </row>
    <row r="92" spans="1:29" ht="23.25" customHeight="1" thickBot="1">
      <c r="A92" s="217"/>
      <c r="B92" s="217"/>
      <c r="C92" s="217"/>
      <c r="D92" s="217"/>
      <c r="E92" s="217"/>
      <c r="F92" s="217"/>
      <c r="G92" s="217"/>
      <c r="H92" s="217"/>
      <c r="I92" s="217"/>
      <c r="J92" s="217"/>
      <c r="K92" s="217"/>
      <c r="L92" s="217"/>
      <c r="M92" s="217"/>
      <c r="N92" s="217"/>
      <c r="O92" s="217"/>
      <c r="P92" s="217"/>
      <c r="Q92" s="217"/>
      <c r="R92" s="217"/>
      <c r="S92" s="217"/>
      <c r="T92" s="217"/>
      <c r="U92" s="217"/>
      <c r="V92" s="217"/>
      <c r="W92" s="217"/>
      <c r="X92" s="217"/>
      <c r="Y92" s="217"/>
      <c r="Z92" s="217"/>
      <c r="AA92" s="217"/>
      <c r="AB92" s="217"/>
      <c r="AC92" s="217"/>
    </row>
    <row r="93" spans="1:29" ht="23.25" customHeight="1" thickTop="1">
      <c r="A93" s="180" t="s">
        <v>0</v>
      </c>
      <c r="B93" s="181"/>
      <c r="C93" s="181"/>
      <c r="D93" s="182"/>
      <c r="E93" s="183" t="s">
        <v>1</v>
      </c>
      <c r="F93" s="181"/>
      <c r="G93" s="181"/>
      <c r="H93" s="181"/>
      <c r="I93" s="181"/>
      <c r="J93" s="181"/>
      <c r="K93" s="182"/>
      <c r="L93" s="183" t="s">
        <v>2</v>
      </c>
      <c r="M93" s="181"/>
      <c r="N93" s="181"/>
      <c r="O93" s="181"/>
      <c r="P93" s="181"/>
      <c r="Q93" s="181"/>
      <c r="R93" s="182"/>
      <c r="S93" s="183" t="s">
        <v>3</v>
      </c>
      <c r="T93" s="181"/>
      <c r="U93" s="181"/>
      <c r="V93" s="181"/>
      <c r="W93" s="181"/>
      <c r="X93" s="181"/>
      <c r="Y93" s="182"/>
      <c r="Z93" s="181" t="s">
        <v>4</v>
      </c>
      <c r="AA93" s="181"/>
      <c r="AB93" s="181"/>
      <c r="AC93" s="184"/>
    </row>
    <row r="94" spans="1:29" ht="23.25" customHeight="1" thickBot="1">
      <c r="A94" s="243">
        <v>45778</v>
      </c>
      <c r="B94" s="244"/>
      <c r="C94" s="245"/>
      <c r="D94" s="246"/>
      <c r="E94" s="188" t="s">
        <v>47</v>
      </c>
      <c r="F94" s="189"/>
      <c r="G94" s="189"/>
      <c r="H94" s="189"/>
      <c r="I94" s="189"/>
      <c r="J94" s="189"/>
      <c r="K94" s="190"/>
      <c r="L94" s="138"/>
      <c r="M94" s="187"/>
      <c r="N94" s="187"/>
      <c r="O94" s="187"/>
      <c r="P94" s="187"/>
      <c r="Q94" s="187"/>
      <c r="R94" s="139"/>
      <c r="S94" s="191" t="s">
        <v>78</v>
      </c>
      <c r="T94" s="192"/>
      <c r="U94" s="192"/>
      <c r="V94" s="192"/>
      <c r="W94" s="192"/>
      <c r="X94" s="192"/>
      <c r="Y94" s="193"/>
      <c r="Z94" s="194" t="s">
        <v>5</v>
      </c>
      <c r="AA94" s="194"/>
      <c r="AB94" s="194"/>
      <c r="AC94" s="195"/>
    </row>
    <row r="95" spans="1:29" ht="23.25" customHeight="1" thickTop="1" thickBo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23.25" customHeight="1">
      <c r="A96" s="170" t="s">
        <v>6</v>
      </c>
      <c r="B96" s="171"/>
      <c r="C96" s="172"/>
      <c r="D96" s="173" t="s">
        <v>11</v>
      </c>
      <c r="E96" s="174"/>
      <c r="F96" s="173" t="s">
        <v>12</v>
      </c>
      <c r="G96" s="174"/>
      <c r="H96" s="167" t="s">
        <v>13</v>
      </c>
      <c r="I96" s="168"/>
      <c r="J96" s="167" t="s">
        <v>14</v>
      </c>
      <c r="K96" s="168"/>
      <c r="L96" s="167" t="s">
        <v>15</v>
      </c>
      <c r="M96" s="168"/>
      <c r="N96" s="167" t="s">
        <v>16</v>
      </c>
      <c r="O96" s="168"/>
      <c r="P96" s="167" t="s">
        <v>17</v>
      </c>
      <c r="Q96" s="168"/>
      <c r="R96" s="167" t="s">
        <v>18</v>
      </c>
      <c r="S96" s="168"/>
      <c r="T96" s="167" t="s">
        <v>7</v>
      </c>
      <c r="U96" s="168"/>
      <c r="V96" s="167" t="s">
        <v>8</v>
      </c>
      <c r="W96" s="168"/>
      <c r="X96" s="167" t="s">
        <v>9</v>
      </c>
      <c r="Y96" s="168"/>
      <c r="Z96" s="167" t="s">
        <v>10</v>
      </c>
      <c r="AA96" s="237"/>
      <c r="AB96" s="238" t="s">
        <v>19</v>
      </c>
      <c r="AC96" s="169"/>
    </row>
    <row r="97" spans="1:29" ht="23.25" customHeight="1">
      <c r="A97" s="162" t="s">
        <v>41</v>
      </c>
      <c r="B97" s="163"/>
      <c r="C97" s="164"/>
      <c r="D97" s="33"/>
      <c r="E97" s="34" t="s">
        <v>20</v>
      </c>
      <c r="F97" s="33">
        <v>14</v>
      </c>
      <c r="G97" s="34" t="s">
        <v>20</v>
      </c>
      <c r="H97" s="3">
        <v>14</v>
      </c>
      <c r="I97" s="4" t="s">
        <v>20</v>
      </c>
      <c r="J97" s="3">
        <v>12</v>
      </c>
      <c r="K97" s="4" t="s">
        <v>20</v>
      </c>
      <c r="L97" s="3">
        <v>11</v>
      </c>
      <c r="M97" s="4" t="s">
        <v>20</v>
      </c>
      <c r="N97" s="3">
        <v>17</v>
      </c>
      <c r="O97" s="4" t="s">
        <v>20</v>
      </c>
      <c r="P97" s="3">
        <v>18</v>
      </c>
      <c r="Q97" s="4" t="s">
        <v>20</v>
      </c>
      <c r="R97" s="3">
        <v>14</v>
      </c>
      <c r="S97" s="4" t="s">
        <v>20</v>
      </c>
      <c r="T97" s="3">
        <v>8</v>
      </c>
      <c r="U97" s="4" t="s">
        <v>20</v>
      </c>
      <c r="V97" s="3">
        <v>15</v>
      </c>
      <c r="W97" s="4" t="s">
        <v>20</v>
      </c>
      <c r="X97" s="3">
        <v>13</v>
      </c>
      <c r="Y97" s="4" t="s">
        <v>20</v>
      </c>
      <c r="Z97" s="3">
        <v>12</v>
      </c>
      <c r="AA97" s="4" t="s">
        <v>20</v>
      </c>
      <c r="AB97" s="24"/>
      <c r="AC97" s="9" t="s">
        <v>20</v>
      </c>
    </row>
    <row r="98" spans="1:29" ht="23.25" customHeight="1">
      <c r="A98" s="162" t="s">
        <v>42</v>
      </c>
      <c r="B98" s="163"/>
      <c r="C98" s="164"/>
      <c r="D98" s="33"/>
      <c r="E98" s="34" t="s">
        <v>20</v>
      </c>
      <c r="F98" s="33">
        <v>1</v>
      </c>
      <c r="G98" s="34" t="s">
        <v>20</v>
      </c>
      <c r="H98" s="3">
        <v>3</v>
      </c>
      <c r="I98" s="4" t="s">
        <v>20</v>
      </c>
      <c r="J98" s="3">
        <v>2</v>
      </c>
      <c r="K98" s="4" t="s">
        <v>20</v>
      </c>
      <c r="L98" s="3">
        <v>1</v>
      </c>
      <c r="M98" s="4" t="s">
        <v>20</v>
      </c>
      <c r="N98" s="3"/>
      <c r="O98" s="4" t="s">
        <v>20</v>
      </c>
      <c r="P98" s="3"/>
      <c r="Q98" s="4" t="s">
        <v>20</v>
      </c>
      <c r="R98" s="3"/>
      <c r="S98" s="4" t="s">
        <v>20</v>
      </c>
      <c r="T98" s="3">
        <v>7</v>
      </c>
      <c r="U98" s="4" t="s">
        <v>20</v>
      </c>
      <c r="V98" s="3"/>
      <c r="W98" s="4" t="s">
        <v>20</v>
      </c>
      <c r="X98" s="3"/>
      <c r="Y98" s="4" t="s">
        <v>20</v>
      </c>
      <c r="Z98" s="3">
        <v>3</v>
      </c>
      <c r="AA98" s="4" t="s">
        <v>20</v>
      </c>
      <c r="AB98" s="24"/>
      <c r="AC98" s="9" t="s">
        <v>21</v>
      </c>
    </row>
    <row r="99" spans="1:29" ht="23.25" customHeight="1">
      <c r="A99" s="162" t="s">
        <v>50</v>
      </c>
      <c r="B99" s="163"/>
      <c r="C99" s="164"/>
      <c r="D99" s="33"/>
      <c r="E99" s="34" t="s">
        <v>21</v>
      </c>
      <c r="F99" s="33">
        <v>1</v>
      </c>
      <c r="G99" s="34" t="s">
        <v>21</v>
      </c>
      <c r="H99" s="3">
        <v>1</v>
      </c>
      <c r="I99" s="4" t="s">
        <v>21</v>
      </c>
      <c r="J99" s="3"/>
      <c r="K99" s="4" t="s">
        <v>21</v>
      </c>
      <c r="L99" s="3"/>
      <c r="M99" s="4" t="s">
        <v>21</v>
      </c>
      <c r="N99" s="3"/>
      <c r="O99" s="4" t="s">
        <v>21</v>
      </c>
      <c r="P99" s="3"/>
      <c r="Q99" s="4" t="s">
        <v>21</v>
      </c>
      <c r="R99" s="3"/>
      <c r="S99" s="4" t="s">
        <v>21</v>
      </c>
      <c r="T99" s="3"/>
      <c r="U99" s="4" t="s">
        <v>21</v>
      </c>
      <c r="V99" s="3"/>
      <c r="W99" s="4" t="s">
        <v>21</v>
      </c>
      <c r="X99" s="3"/>
      <c r="Y99" s="4" t="s">
        <v>21</v>
      </c>
      <c r="Z99" s="3"/>
      <c r="AA99" s="4" t="s">
        <v>21</v>
      </c>
      <c r="AB99" s="24"/>
      <c r="AC99" s="9" t="s">
        <v>21</v>
      </c>
    </row>
    <row r="100" spans="1:29" ht="23.25" customHeight="1" thickBot="1">
      <c r="A100" s="162" t="s">
        <v>62</v>
      </c>
      <c r="B100" s="163"/>
      <c r="C100" s="164"/>
      <c r="D100" s="33"/>
      <c r="E100" s="34" t="s">
        <v>21</v>
      </c>
      <c r="F100" s="33"/>
      <c r="G100" s="34" t="s">
        <v>21</v>
      </c>
      <c r="H100" s="3"/>
      <c r="I100" s="4" t="s">
        <v>21</v>
      </c>
      <c r="J100" s="3"/>
      <c r="K100" s="4" t="s">
        <v>21</v>
      </c>
      <c r="L100" s="3"/>
      <c r="M100" s="4" t="s">
        <v>21</v>
      </c>
      <c r="N100" s="3"/>
      <c r="O100" s="4" t="s">
        <v>21</v>
      </c>
      <c r="P100" s="3"/>
      <c r="Q100" s="4" t="s">
        <v>21</v>
      </c>
      <c r="R100" s="3"/>
      <c r="S100" s="4" t="s">
        <v>21</v>
      </c>
      <c r="T100" s="3"/>
      <c r="U100" s="4" t="s">
        <v>21</v>
      </c>
      <c r="V100" s="3"/>
      <c r="W100" s="4" t="s">
        <v>21</v>
      </c>
      <c r="X100" s="3"/>
      <c r="Y100" s="4" t="s">
        <v>21</v>
      </c>
      <c r="Z100" s="3">
        <v>3</v>
      </c>
      <c r="AA100" s="4" t="s">
        <v>21</v>
      </c>
      <c r="AB100" s="24"/>
      <c r="AC100" s="9" t="s">
        <v>21</v>
      </c>
    </row>
    <row r="101" spans="1:29" ht="23.25" customHeight="1" thickTop="1">
      <c r="A101" s="77" t="s">
        <v>25</v>
      </c>
      <c r="B101" s="78"/>
      <c r="C101" s="79"/>
      <c r="D101" s="151"/>
      <c r="E101" s="152"/>
      <c r="F101" s="151">
        <v>8000</v>
      </c>
      <c r="G101" s="152"/>
      <c r="H101" s="153">
        <v>8000</v>
      </c>
      <c r="I101" s="154"/>
      <c r="J101" s="153">
        <v>8000</v>
      </c>
      <c r="K101" s="154"/>
      <c r="L101" s="153">
        <v>8000</v>
      </c>
      <c r="M101" s="154"/>
      <c r="N101" s="153">
        <v>8000</v>
      </c>
      <c r="O101" s="154"/>
      <c r="P101" s="153">
        <v>9100</v>
      </c>
      <c r="Q101" s="154"/>
      <c r="R101" s="153">
        <v>9100</v>
      </c>
      <c r="S101" s="154"/>
      <c r="T101" s="153">
        <v>9100</v>
      </c>
      <c r="U101" s="154"/>
      <c r="V101" s="153">
        <v>9100</v>
      </c>
      <c r="W101" s="154"/>
      <c r="X101" s="153">
        <v>9100</v>
      </c>
      <c r="Y101" s="154"/>
      <c r="Z101" s="153">
        <v>9100</v>
      </c>
      <c r="AA101" s="154"/>
      <c r="AB101" s="235"/>
      <c r="AC101" s="236"/>
    </row>
    <row r="102" spans="1:29" ht="23.25" customHeight="1">
      <c r="A102" s="162" t="s">
        <v>50</v>
      </c>
      <c r="B102" s="163"/>
      <c r="C102" s="164"/>
      <c r="D102" s="106"/>
      <c r="E102" s="107"/>
      <c r="F102" s="106">
        <v>1250</v>
      </c>
      <c r="G102" s="107"/>
      <c r="H102" s="94">
        <v>1250</v>
      </c>
      <c r="I102" s="95"/>
      <c r="J102" s="94">
        <v>1250</v>
      </c>
      <c r="K102" s="95"/>
      <c r="L102" s="94">
        <v>1250</v>
      </c>
      <c r="M102" s="95"/>
      <c r="N102" s="94">
        <v>1250</v>
      </c>
      <c r="O102" s="95"/>
      <c r="P102" s="94">
        <v>1421</v>
      </c>
      <c r="Q102" s="95"/>
      <c r="R102" s="94">
        <v>1421</v>
      </c>
      <c r="S102" s="95"/>
      <c r="T102" s="94">
        <v>1421</v>
      </c>
      <c r="U102" s="95"/>
      <c r="V102" s="94">
        <v>1421</v>
      </c>
      <c r="W102" s="95"/>
      <c r="X102" s="94">
        <v>1421</v>
      </c>
      <c r="Y102" s="95"/>
      <c r="Z102" s="94">
        <v>1421</v>
      </c>
      <c r="AA102" s="95"/>
      <c r="AB102" s="230"/>
      <c r="AC102" s="209"/>
    </row>
    <row r="103" spans="1:29" ht="23.25" customHeight="1">
      <c r="A103" s="165" t="s">
        <v>27</v>
      </c>
      <c r="B103" s="166"/>
      <c r="C103" s="163"/>
      <c r="D103" s="106"/>
      <c r="E103" s="107"/>
      <c r="F103" s="106">
        <v>10000</v>
      </c>
      <c r="G103" s="107"/>
      <c r="H103" s="94">
        <v>10000</v>
      </c>
      <c r="I103" s="95"/>
      <c r="J103" s="94">
        <v>10000</v>
      </c>
      <c r="K103" s="95"/>
      <c r="L103" s="94">
        <v>10000</v>
      </c>
      <c r="M103" s="95"/>
      <c r="N103" s="94">
        <v>10000</v>
      </c>
      <c r="O103" s="95"/>
      <c r="P103" s="94">
        <v>11375</v>
      </c>
      <c r="Q103" s="95"/>
      <c r="R103" s="94">
        <v>11375</v>
      </c>
      <c r="S103" s="95"/>
      <c r="T103" s="94">
        <v>11375</v>
      </c>
      <c r="U103" s="95"/>
      <c r="V103" s="94">
        <v>11375</v>
      </c>
      <c r="W103" s="95"/>
      <c r="X103" s="94">
        <v>11375</v>
      </c>
      <c r="Y103" s="95"/>
      <c r="Z103" s="94">
        <v>11375</v>
      </c>
      <c r="AA103" s="95"/>
      <c r="AB103" s="230"/>
      <c r="AC103" s="209"/>
    </row>
    <row r="104" spans="1:29" ht="23.25" customHeight="1" thickBot="1">
      <c r="A104" s="159" t="s">
        <v>51</v>
      </c>
      <c r="B104" s="160"/>
      <c r="C104" s="161"/>
      <c r="D104" s="140"/>
      <c r="E104" s="141"/>
      <c r="F104" s="140">
        <v>1562</v>
      </c>
      <c r="G104" s="141"/>
      <c r="H104" s="142">
        <v>1562</v>
      </c>
      <c r="I104" s="143"/>
      <c r="J104" s="142">
        <v>1562</v>
      </c>
      <c r="K104" s="143"/>
      <c r="L104" s="142">
        <v>1562</v>
      </c>
      <c r="M104" s="143"/>
      <c r="N104" s="142">
        <v>1562</v>
      </c>
      <c r="O104" s="143"/>
      <c r="P104" s="142">
        <v>1777</v>
      </c>
      <c r="Q104" s="143"/>
      <c r="R104" s="142">
        <v>1777</v>
      </c>
      <c r="S104" s="143"/>
      <c r="T104" s="142">
        <v>1777</v>
      </c>
      <c r="U104" s="143"/>
      <c r="V104" s="142">
        <v>1777</v>
      </c>
      <c r="W104" s="143"/>
      <c r="X104" s="142">
        <v>1777</v>
      </c>
      <c r="Y104" s="143"/>
      <c r="Z104" s="142">
        <v>1777</v>
      </c>
      <c r="AA104" s="143"/>
      <c r="AB104" s="234"/>
      <c r="AC104" s="215"/>
    </row>
    <row r="105" spans="1:29" ht="23.25" customHeight="1" thickTop="1">
      <c r="A105" s="148" t="s">
        <v>43</v>
      </c>
      <c r="B105" s="29" t="s">
        <v>66</v>
      </c>
      <c r="C105" s="12" t="s">
        <v>44</v>
      </c>
      <c r="D105" s="151"/>
      <c r="E105" s="152"/>
      <c r="F105" s="151">
        <v>1700</v>
      </c>
      <c r="G105" s="152"/>
      <c r="H105" s="153">
        <v>7500</v>
      </c>
      <c r="I105" s="154"/>
      <c r="J105" s="153">
        <v>6000</v>
      </c>
      <c r="K105" s="154"/>
      <c r="L105" s="153">
        <v>5500</v>
      </c>
      <c r="M105" s="154"/>
      <c r="N105" s="153">
        <v>8500</v>
      </c>
      <c r="O105" s="154"/>
      <c r="P105" s="153"/>
      <c r="Q105" s="154"/>
      <c r="R105" s="153"/>
      <c r="S105" s="154"/>
      <c r="T105" s="153"/>
      <c r="U105" s="154"/>
      <c r="V105" s="153"/>
      <c r="W105" s="154"/>
      <c r="X105" s="153"/>
      <c r="Y105" s="154"/>
      <c r="Z105" s="153"/>
      <c r="AA105" s="154"/>
      <c r="AB105" s="228"/>
      <c r="AC105" s="207"/>
    </row>
    <row r="106" spans="1:29" ht="23.25" customHeight="1">
      <c r="A106" s="149"/>
      <c r="B106" s="8"/>
      <c r="C106" s="7" t="s">
        <v>45</v>
      </c>
      <c r="D106" s="106"/>
      <c r="E106" s="107"/>
      <c r="F106" s="106"/>
      <c r="G106" s="107"/>
      <c r="H106" s="94"/>
      <c r="I106" s="95"/>
      <c r="J106" s="94"/>
      <c r="K106" s="95"/>
      <c r="L106" s="94"/>
      <c r="M106" s="95"/>
      <c r="N106" s="94"/>
      <c r="O106" s="95"/>
      <c r="P106" s="94"/>
      <c r="Q106" s="95"/>
      <c r="R106" s="94"/>
      <c r="S106" s="95"/>
      <c r="T106" s="94"/>
      <c r="U106" s="95"/>
      <c r="V106" s="94"/>
      <c r="W106" s="95"/>
      <c r="X106" s="94"/>
      <c r="Y106" s="95"/>
      <c r="Z106" s="94"/>
      <c r="AA106" s="95"/>
      <c r="AB106" s="230"/>
      <c r="AC106" s="209"/>
    </row>
    <row r="107" spans="1:29" ht="23.25" customHeight="1">
      <c r="A107" s="149"/>
      <c r="B107" s="16"/>
      <c r="C107" s="7" t="s">
        <v>46</v>
      </c>
      <c r="D107" s="106"/>
      <c r="E107" s="107"/>
      <c r="F107" s="106"/>
      <c r="G107" s="107"/>
      <c r="H107" s="94"/>
      <c r="I107" s="95"/>
      <c r="J107" s="94"/>
      <c r="K107" s="95"/>
      <c r="L107" s="94"/>
      <c r="M107" s="95"/>
      <c r="N107" s="94"/>
      <c r="O107" s="95"/>
      <c r="P107" s="94"/>
      <c r="Q107" s="95"/>
      <c r="R107" s="94"/>
      <c r="S107" s="95"/>
      <c r="T107" s="94"/>
      <c r="U107" s="95"/>
      <c r="V107" s="94"/>
      <c r="W107" s="95"/>
      <c r="X107" s="94"/>
      <c r="Y107" s="95"/>
      <c r="Z107" s="94"/>
      <c r="AA107" s="95"/>
      <c r="AB107" s="230"/>
      <c r="AC107" s="209"/>
    </row>
    <row r="108" spans="1:29" ht="23.25" customHeight="1">
      <c r="A108" s="149"/>
      <c r="B108" s="100" t="s">
        <v>28</v>
      </c>
      <c r="C108" s="101"/>
      <c r="D108" s="106"/>
      <c r="E108" s="107"/>
      <c r="F108" s="106"/>
      <c r="G108" s="107"/>
      <c r="H108" s="94"/>
      <c r="I108" s="95"/>
      <c r="J108" s="94"/>
      <c r="K108" s="95"/>
      <c r="L108" s="94"/>
      <c r="M108" s="95"/>
      <c r="N108" s="94">
        <v>1800</v>
      </c>
      <c r="O108" s="95"/>
      <c r="P108" s="94">
        <v>200</v>
      </c>
      <c r="Q108" s="95"/>
      <c r="R108" s="94"/>
      <c r="S108" s="95"/>
      <c r="T108" s="94"/>
      <c r="U108" s="95"/>
      <c r="V108" s="94"/>
      <c r="W108" s="95"/>
      <c r="X108" s="94"/>
      <c r="Y108" s="95"/>
      <c r="Z108" s="94"/>
      <c r="AA108" s="95"/>
      <c r="AB108" s="230"/>
      <c r="AC108" s="209"/>
    </row>
    <row r="109" spans="1:29" ht="23.25" customHeight="1">
      <c r="A109" s="149"/>
      <c r="B109" s="100" t="s">
        <v>29</v>
      </c>
      <c r="C109" s="101"/>
      <c r="D109" s="106"/>
      <c r="E109" s="107"/>
      <c r="F109" s="106"/>
      <c r="G109" s="107"/>
      <c r="H109" s="94"/>
      <c r="I109" s="95"/>
      <c r="J109" s="94"/>
      <c r="K109" s="95"/>
      <c r="L109" s="94"/>
      <c r="M109" s="95"/>
      <c r="N109" s="94"/>
      <c r="O109" s="95"/>
      <c r="P109" s="94"/>
      <c r="Q109" s="95"/>
      <c r="R109" s="94"/>
      <c r="S109" s="95"/>
      <c r="T109" s="94"/>
      <c r="U109" s="95"/>
      <c r="V109" s="94"/>
      <c r="W109" s="95"/>
      <c r="X109" s="94"/>
      <c r="Y109" s="95"/>
      <c r="Z109" s="94"/>
      <c r="AA109" s="95"/>
      <c r="AB109" s="230"/>
      <c r="AC109" s="209"/>
    </row>
    <row r="110" spans="1:29" ht="23.25" customHeight="1" thickBot="1">
      <c r="A110" s="150"/>
      <c r="B110" s="138" t="s">
        <v>30</v>
      </c>
      <c r="C110" s="139"/>
      <c r="D110" s="140"/>
      <c r="E110" s="141"/>
      <c r="F110" s="140"/>
      <c r="G110" s="141"/>
      <c r="H110" s="142">
        <v>24000</v>
      </c>
      <c r="I110" s="143"/>
      <c r="J110" s="142">
        <v>15000</v>
      </c>
      <c r="K110" s="143"/>
      <c r="L110" s="142">
        <v>63000</v>
      </c>
      <c r="M110" s="143"/>
      <c r="N110" s="142">
        <v>10000</v>
      </c>
      <c r="O110" s="143"/>
      <c r="P110" s="142"/>
      <c r="Q110" s="143"/>
      <c r="R110" s="142"/>
      <c r="S110" s="143"/>
      <c r="T110" s="142"/>
      <c r="U110" s="143"/>
      <c r="V110" s="142">
        <v>32000</v>
      </c>
      <c r="W110" s="143"/>
      <c r="X110" s="142"/>
      <c r="Y110" s="143"/>
      <c r="Z110" s="142">
        <v>9000</v>
      </c>
      <c r="AA110" s="143"/>
      <c r="AB110" s="230"/>
      <c r="AC110" s="209"/>
    </row>
    <row r="111" spans="1:29" ht="23.25" customHeight="1" thickTop="1">
      <c r="A111" s="77" t="s">
        <v>31</v>
      </c>
      <c r="B111" s="78"/>
      <c r="C111" s="79"/>
      <c r="D111" s="151">
        <f>INT(D97*D101+D100*D104+D99*D102+D105+D106+D107+D108+D109+D110)</f>
        <v>0</v>
      </c>
      <c r="E111" s="152"/>
      <c r="F111" s="151">
        <f>F97*F101+F98*F103+F99*F102+F105</f>
        <v>124950</v>
      </c>
      <c r="G111" s="152"/>
      <c r="H111" s="153">
        <f>H97*H101+H98*H103+H99*H102+H105+H110</f>
        <v>174750</v>
      </c>
      <c r="I111" s="154"/>
      <c r="J111" s="153">
        <f>J97*J101+J98*J103+J110+J105</f>
        <v>137000</v>
      </c>
      <c r="K111" s="154"/>
      <c r="L111" s="153">
        <f>L97*L101+L98*L103+L105+L110</f>
        <v>166500</v>
      </c>
      <c r="M111" s="154"/>
      <c r="N111" s="153">
        <f>N97*N101+N105+N108+N110</f>
        <v>156300</v>
      </c>
      <c r="O111" s="154"/>
      <c r="P111" s="153">
        <f>P97*P101+P108</f>
        <v>164000</v>
      </c>
      <c r="Q111" s="154"/>
      <c r="R111" s="153">
        <f>R97*R101</f>
        <v>127400</v>
      </c>
      <c r="S111" s="154"/>
      <c r="T111" s="153">
        <f>INT(T97*T101+T98*T103+T99*T102+T105+T106+T107+T108+T109+T110)</f>
        <v>152425</v>
      </c>
      <c r="U111" s="154"/>
      <c r="V111" s="153">
        <f>INT(V97*V101+V98*V103+V99*V102+V105+V106+V107+V108+V109+V110)</f>
        <v>168500</v>
      </c>
      <c r="W111" s="154"/>
      <c r="X111" s="153">
        <f t="shared" ref="X111" si="90">INT(X97*X101+X98*X103+X100*X102+X105+X106+X107+X108+X109+X110)</f>
        <v>118300</v>
      </c>
      <c r="Y111" s="154"/>
      <c r="Z111" s="153">
        <f>INT(Z97*Z101+Z98*Z103+Z99*Z104+Z110+Z100*Z104)</f>
        <v>157656</v>
      </c>
      <c r="AA111" s="154"/>
      <c r="AB111" s="230"/>
      <c r="AC111" s="209"/>
    </row>
    <row r="112" spans="1:29" ht="23.25" customHeight="1" thickBot="1">
      <c r="A112" s="133" t="s">
        <v>40</v>
      </c>
      <c r="B112" s="134"/>
      <c r="C112" s="135"/>
      <c r="D112" s="114"/>
      <c r="E112" s="115"/>
      <c r="F112" s="114"/>
      <c r="G112" s="115"/>
      <c r="H112" s="71"/>
      <c r="I112" s="72"/>
      <c r="J112" s="71"/>
      <c r="K112" s="72"/>
      <c r="L112" s="71"/>
      <c r="M112" s="72"/>
      <c r="N112" s="71"/>
      <c r="O112" s="72"/>
      <c r="P112" s="71"/>
      <c r="Q112" s="72"/>
      <c r="R112" s="71"/>
      <c r="S112" s="72"/>
      <c r="T112" s="71"/>
      <c r="U112" s="72"/>
      <c r="V112" s="71"/>
      <c r="W112" s="72"/>
      <c r="X112" s="71"/>
      <c r="Y112" s="72"/>
      <c r="Z112" s="71"/>
      <c r="AA112" s="72"/>
      <c r="AB112" s="233"/>
      <c r="AC112" s="212"/>
    </row>
    <row r="113" spans="1:29" ht="23.25" customHeight="1" thickBot="1">
      <c r="A113" s="122" t="s">
        <v>19</v>
      </c>
      <c r="B113" s="123"/>
      <c r="C113" s="124"/>
      <c r="D113" s="125">
        <f>D111+D112</f>
        <v>0</v>
      </c>
      <c r="E113" s="126"/>
      <c r="F113" s="125">
        <f t="shared" ref="F113" si="91">F111+F112</f>
        <v>124950</v>
      </c>
      <c r="G113" s="126"/>
      <c r="H113" s="127">
        <f t="shared" ref="H113" si="92">H111+H112</f>
        <v>174750</v>
      </c>
      <c r="I113" s="128"/>
      <c r="J113" s="127">
        <f t="shared" ref="J113" si="93">J111+J112</f>
        <v>137000</v>
      </c>
      <c r="K113" s="128"/>
      <c r="L113" s="127">
        <f t="shared" ref="L113" si="94">L111+L112</f>
        <v>166500</v>
      </c>
      <c r="M113" s="128"/>
      <c r="N113" s="127">
        <f t="shared" ref="N113" si="95">N111+N112</f>
        <v>156300</v>
      </c>
      <c r="O113" s="128"/>
      <c r="P113" s="127">
        <f t="shared" ref="P113" si="96">P111+P112</f>
        <v>164000</v>
      </c>
      <c r="Q113" s="128"/>
      <c r="R113" s="127">
        <f t="shared" ref="R113" si="97">R111+R112</f>
        <v>127400</v>
      </c>
      <c r="S113" s="128"/>
      <c r="T113" s="127">
        <f t="shared" ref="T113" si="98">T111+T112</f>
        <v>152425</v>
      </c>
      <c r="U113" s="128"/>
      <c r="V113" s="127">
        <f t="shared" ref="V113" si="99">V111+V112</f>
        <v>168500</v>
      </c>
      <c r="W113" s="128"/>
      <c r="X113" s="127">
        <f t="shared" ref="X113" si="100">X111+X112</f>
        <v>118300</v>
      </c>
      <c r="Y113" s="128"/>
      <c r="Z113" s="127">
        <f t="shared" ref="Z113" si="101">Z111+Z112</f>
        <v>157656</v>
      </c>
      <c r="AA113" s="128"/>
      <c r="AB113" s="232"/>
      <c r="AC113" s="210"/>
    </row>
    <row r="114" spans="1:29" ht="23.25" customHeight="1">
      <c r="A114" s="88" t="s">
        <v>33</v>
      </c>
      <c r="B114" s="108" t="s">
        <v>34</v>
      </c>
      <c r="C114" s="109"/>
      <c r="D114" s="110">
        <v>0</v>
      </c>
      <c r="E114" s="111"/>
      <c r="F114" s="110">
        <f>F113*0.003</f>
        <v>374.85</v>
      </c>
      <c r="G114" s="111"/>
      <c r="H114" s="92">
        <f t="shared" ref="H114" si="102">H113*0.003</f>
        <v>524.25</v>
      </c>
      <c r="I114" s="93"/>
      <c r="J114" s="92">
        <f t="shared" ref="J114" si="103">J113*0.003</f>
        <v>411</v>
      </c>
      <c r="K114" s="93"/>
      <c r="L114" s="92">
        <f t="shared" ref="L114" si="104">L113*0.003</f>
        <v>499.5</v>
      </c>
      <c r="M114" s="93"/>
      <c r="N114" s="92">
        <f t="shared" ref="N114" si="105">N113*0.003</f>
        <v>468.90000000000003</v>
      </c>
      <c r="O114" s="93"/>
      <c r="P114" s="92">
        <f t="shared" ref="P114" si="106">P113*0.003</f>
        <v>492</v>
      </c>
      <c r="Q114" s="93"/>
      <c r="R114" s="92">
        <f t="shared" ref="R114" si="107">R113*0.003</f>
        <v>382.2</v>
      </c>
      <c r="S114" s="93"/>
      <c r="T114" s="92">
        <f t="shared" ref="T114" si="108">T113*0.003</f>
        <v>457.27500000000003</v>
      </c>
      <c r="U114" s="93"/>
      <c r="V114" s="92">
        <f t="shared" ref="V114" si="109">V113*0.003</f>
        <v>505.5</v>
      </c>
      <c r="W114" s="93"/>
      <c r="X114" s="92">
        <f t="shared" ref="X114" si="110">X113*0.003</f>
        <v>354.90000000000003</v>
      </c>
      <c r="Y114" s="93"/>
      <c r="Z114" s="92">
        <f t="shared" ref="Z114" si="111">Z113*0.003</f>
        <v>472.96800000000002</v>
      </c>
      <c r="AA114" s="93"/>
      <c r="AB114" s="231"/>
      <c r="AC114" s="211"/>
    </row>
    <row r="115" spans="1:29" ht="23.25" customHeight="1">
      <c r="A115" s="89"/>
      <c r="B115" s="100" t="s">
        <v>35</v>
      </c>
      <c r="C115" s="101"/>
      <c r="D115" s="106">
        <v>0</v>
      </c>
      <c r="E115" s="107"/>
      <c r="F115" s="106">
        <v>1980</v>
      </c>
      <c r="G115" s="107"/>
      <c r="H115" s="94">
        <v>3840</v>
      </c>
      <c r="I115" s="95"/>
      <c r="J115" s="94">
        <v>2360</v>
      </c>
      <c r="K115" s="95"/>
      <c r="L115" s="94">
        <v>3550</v>
      </c>
      <c r="M115" s="95"/>
      <c r="N115" s="94">
        <v>3200</v>
      </c>
      <c r="O115" s="95"/>
      <c r="P115" s="94">
        <v>3620</v>
      </c>
      <c r="Q115" s="95"/>
      <c r="R115" s="94">
        <v>2050</v>
      </c>
      <c r="S115" s="95"/>
      <c r="T115" s="94">
        <v>4050</v>
      </c>
      <c r="U115" s="95"/>
      <c r="V115" s="94">
        <v>3340</v>
      </c>
      <c r="W115" s="95"/>
      <c r="X115" s="94">
        <v>990</v>
      </c>
      <c r="Y115" s="95"/>
      <c r="Z115" s="94">
        <v>3340</v>
      </c>
      <c r="AA115" s="95"/>
      <c r="AB115" s="230"/>
      <c r="AC115" s="209"/>
    </row>
    <row r="116" spans="1:29" ht="23.25" customHeight="1">
      <c r="A116" s="89"/>
      <c r="B116" s="100" t="s">
        <v>48</v>
      </c>
      <c r="C116" s="101"/>
      <c r="D116" s="106">
        <v>0</v>
      </c>
      <c r="E116" s="107"/>
      <c r="F116" s="106">
        <v>0</v>
      </c>
      <c r="G116" s="107"/>
      <c r="H116" s="94">
        <v>0</v>
      </c>
      <c r="I116" s="95"/>
      <c r="J116" s="94">
        <v>0</v>
      </c>
      <c r="K116" s="95"/>
      <c r="L116" s="94">
        <v>0</v>
      </c>
      <c r="M116" s="95"/>
      <c r="N116" s="94">
        <v>0</v>
      </c>
      <c r="O116" s="95"/>
      <c r="P116" s="94">
        <v>0</v>
      </c>
      <c r="Q116" s="95"/>
      <c r="R116" s="94">
        <v>0</v>
      </c>
      <c r="S116" s="95"/>
      <c r="T116" s="94">
        <v>0</v>
      </c>
      <c r="U116" s="95"/>
      <c r="V116" s="94">
        <v>0</v>
      </c>
      <c r="W116" s="95"/>
      <c r="X116" s="94">
        <v>0</v>
      </c>
      <c r="Y116" s="95"/>
      <c r="Z116" s="94">
        <v>0</v>
      </c>
      <c r="AA116" s="95"/>
      <c r="AB116" s="230"/>
      <c r="AC116" s="209"/>
    </row>
    <row r="117" spans="1:29" ht="23.25" customHeight="1">
      <c r="A117" s="90"/>
      <c r="B117" s="100" t="s">
        <v>49</v>
      </c>
      <c r="C117" s="101"/>
      <c r="D117" s="80">
        <v>0</v>
      </c>
      <c r="E117" s="81"/>
      <c r="F117" s="80">
        <v>0</v>
      </c>
      <c r="G117" s="81"/>
      <c r="H117" s="82">
        <v>6932</v>
      </c>
      <c r="I117" s="83"/>
      <c r="J117" s="82">
        <v>6932</v>
      </c>
      <c r="K117" s="83"/>
      <c r="L117" s="82">
        <v>6932</v>
      </c>
      <c r="M117" s="83"/>
      <c r="N117" s="82">
        <v>6932</v>
      </c>
      <c r="O117" s="83"/>
      <c r="P117" s="82">
        <v>6932</v>
      </c>
      <c r="Q117" s="83"/>
      <c r="R117" s="82">
        <v>6932</v>
      </c>
      <c r="S117" s="83"/>
      <c r="T117" s="82">
        <v>6932</v>
      </c>
      <c r="U117" s="83"/>
      <c r="V117" s="82">
        <v>6932</v>
      </c>
      <c r="W117" s="83"/>
      <c r="X117" s="82">
        <v>6932</v>
      </c>
      <c r="Y117" s="83"/>
      <c r="Z117" s="82">
        <v>6932</v>
      </c>
      <c r="AA117" s="83"/>
      <c r="AB117" s="228"/>
      <c r="AC117" s="207"/>
    </row>
    <row r="118" spans="1:29" ht="23.25" customHeight="1" thickBot="1">
      <c r="A118" s="91"/>
      <c r="B118" s="112" t="s">
        <v>52</v>
      </c>
      <c r="C118" s="113"/>
      <c r="D118" s="114">
        <v>0</v>
      </c>
      <c r="E118" s="115"/>
      <c r="F118" s="114">
        <v>4250</v>
      </c>
      <c r="G118" s="115"/>
      <c r="H118" s="71">
        <v>4000</v>
      </c>
      <c r="I118" s="72"/>
      <c r="J118" s="71">
        <v>2750</v>
      </c>
      <c r="K118" s="72"/>
      <c r="L118" s="71">
        <v>2750</v>
      </c>
      <c r="M118" s="72"/>
      <c r="N118" s="71">
        <v>2500</v>
      </c>
      <c r="O118" s="72"/>
      <c r="P118" s="71">
        <v>4250</v>
      </c>
      <c r="Q118" s="72"/>
      <c r="R118" s="71">
        <v>3500</v>
      </c>
      <c r="S118" s="72"/>
      <c r="T118" s="71">
        <v>0</v>
      </c>
      <c r="U118" s="72"/>
      <c r="V118" s="71">
        <v>4750</v>
      </c>
      <c r="W118" s="72"/>
      <c r="X118" s="71">
        <v>3750</v>
      </c>
      <c r="Y118" s="72"/>
      <c r="Z118" s="71">
        <v>5500</v>
      </c>
      <c r="AA118" s="72"/>
      <c r="AB118" s="229"/>
      <c r="AC118" s="208"/>
    </row>
    <row r="119" spans="1:29" ht="23.25" customHeight="1" thickBot="1">
      <c r="A119" s="77" t="s">
        <v>37</v>
      </c>
      <c r="B119" s="78"/>
      <c r="C119" s="79"/>
      <c r="D119" s="80">
        <f>SUM(D114:D118)</f>
        <v>0</v>
      </c>
      <c r="E119" s="81"/>
      <c r="F119" s="80">
        <f>SUM(F114:F118)</f>
        <v>6604.85</v>
      </c>
      <c r="G119" s="81"/>
      <c r="H119" s="82">
        <f t="shared" ref="H119" si="112">SUM(H114:H118)</f>
        <v>15296.25</v>
      </c>
      <c r="I119" s="83"/>
      <c r="J119" s="82">
        <f t="shared" ref="J119" si="113">SUM(J114:J118)</f>
        <v>12453</v>
      </c>
      <c r="K119" s="83"/>
      <c r="L119" s="82">
        <f t="shared" ref="L119" si="114">SUM(L114:L118)</f>
        <v>13731.5</v>
      </c>
      <c r="M119" s="83"/>
      <c r="N119" s="82">
        <f t="shared" ref="N119" si="115">SUM(N114:N118)</f>
        <v>13100.9</v>
      </c>
      <c r="O119" s="83"/>
      <c r="P119" s="82">
        <f>SUM(P114:P118)</f>
        <v>15294</v>
      </c>
      <c r="Q119" s="83"/>
      <c r="R119" s="82">
        <f t="shared" ref="R119" si="116">SUM(R114:R118)</f>
        <v>12864.2</v>
      </c>
      <c r="S119" s="83"/>
      <c r="T119" s="82">
        <f t="shared" ref="T119" si="117">SUM(T114:T118)</f>
        <v>11439.275</v>
      </c>
      <c r="U119" s="83"/>
      <c r="V119" s="82">
        <f t="shared" ref="V119" si="118">SUM(V114:V118)</f>
        <v>15527.5</v>
      </c>
      <c r="W119" s="83"/>
      <c r="X119" s="82">
        <f>SUM(X114:X118)</f>
        <v>12026.9</v>
      </c>
      <c r="Y119" s="83"/>
      <c r="Z119" s="82">
        <f>SUM(Z114:Z118)</f>
        <v>16244.968000000001</v>
      </c>
      <c r="AA119" s="227"/>
      <c r="AB119" s="228"/>
      <c r="AC119" s="207"/>
    </row>
    <row r="120" spans="1:29" ht="23.25" customHeight="1" thickTop="1" thickBot="1">
      <c r="A120" s="66" t="s">
        <v>38</v>
      </c>
      <c r="B120" s="67"/>
      <c r="C120" s="68"/>
      <c r="D120" s="69">
        <f>D113-D119</f>
        <v>0</v>
      </c>
      <c r="E120" s="70"/>
      <c r="F120" s="69">
        <f>F113-F119</f>
        <v>118345.15</v>
      </c>
      <c r="G120" s="70"/>
      <c r="H120" s="69">
        <f>H113-H119</f>
        <v>159453.75</v>
      </c>
      <c r="I120" s="70"/>
      <c r="J120" s="69">
        <f>J113-J119</f>
        <v>124547</v>
      </c>
      <c r="K120" s="70"/>
      <c r="L120" s="69">
        <f>L113-L119</f>
        <v>152768.5</v>
      </c>
      <c r="M120" s="70"/>
      <c r="N120" s="69">
        <f>N113-N119</f>
        <v>143199.1</v>
      </c>
      <c r="O120" s="70"/>
      <c r="P120" s="69">
        <f>P113-P119</f>
        <v>148706</v>
      </c>
      <c r="Q120" s="70"/>
      <c r="R120" s="69">
        <f>R113-R119</f>
        <v>114535.8</v>
      </c>
      <c r="S120" s="70"/>
      <c r="T120" s="69">
        <f>T113-T119</f>
        <v>140985.72500000001</v>
      </c>
      <c r="U120" s="70"/>
      <c r="V120" s="69">
        <f>V113-V119</f>
        <v>152972.5</v>
      </c>
      <c r="W120" s="70"/>
      <c r="X120" s="69">
        <f>X111-X119</f>
        <v>106273.1</v>
      </c>
      <c r="Y120" s="70"/>
      <c r="Z120" s="69">
        <f>Z113-Z119</f>
        <v>141411.03200000001</v>
      </c>
      <c r="AA120" s="242"/>
      <c r="AB120" s="226"/>
      <c r="AC120" s="206"/>
    </row>
  </sheetData>
  <mergeCells count="1248">
    <mergeCell ref="T90:U90"/>
    <mergeCell ref="V90:W90"/>
    <mergeCell ref="X90:Y90"/>
    <mergeCell ref="Z90:AA90"/>
    <mergeCell ref="AB90:AC90"/>
    <mergeCell ref="A89:C89"/>
    <mergeCell ref="D89:E89"/>
    <mergeCell ref="F89:G89"/>
    <mergeCell ref="H89:I89"/>
    <mergeCell ref="J89:K89"/>
    <mergeCell ref="A90:C90"/>
    <mergeCell ref="D90:E90"/>
    <mergeCell ref="F90:G90"/>
    <mergeCell ref="H90:I90"/>
    <mergeCell ref="J90:K90"/>
    <mergeCell ref="L90:M90"/>
    <mergeCell ref="N90:O90"/>
    <mergeCell ref="P90:Q90"/>
    <mergeCell ref="R90:S90"/>
    <mergeCell ref="L89:M89"/>
    <mergeCell ref="N89:O89"/>
    <mergeCell ref="P89:Q89"/>
    <mergeCell ref="R89:S89"/>
    <mergeCell ref="T89:U89"/>
    <mergeCell ref="B87:C87"/>
    <mergeCell ref="D87:E87"/>
    <mergeCell ref="F87:G87"/>
    <mergeCell ref="H87:I87"/>
    <mergeCell ref="J87:K87"/>
    <mergeCell ref="L87:M87"/>
    <mergeCell ref="N87:O87"/>
    <mergeCell ref="P87:Q87"/>
    <mergeCell ref="R87:S87"/>
    <mergeCell ref="V89:W89"/>
    <mergeCell ref="X89:Y89"/>
    <mergeCell ref="Z89:AA89"/>
    <mergeCell ref="AB89:AC89"/>
    <mergeCell ref="B88:C88"/>
    <mergeCell ref="D88:E88"/>
    <mergeCell ref="F88:G88"/>
    <mergeCell ref="H88:I88"/>
    <mergeCell ref="J88:K88"/>
    <mergeCell ref="L88:M88"/>
    <mergeCell ref="N88:O88"/>
    <mergeCell ref="P88:Q88"/>
    <mergeCell ref="R88:S88"/>
    <mergeCell ref="T87:U87"/>
    <mergeCell ref="V87:W87"/>
    <mergeCell ref="X87:Y87"/>
    <mergeCell ref="Z87:AA87"/>
    <mergeCell ref="AB87:AC87"/>
    <mergeCell ref="T88:U88"/>
    <mergeCell ref="V88:W88"/>
    <mergeCell ref="X88:Y88"/>
    <mergeCell ref="Z88:AA88"/>
    <mergeCell ref="AB88:AC88"/>
    <mergeCell ref="H85:I85"/>
    <mergeCell ref="AB85:AC85"/>
    <mergeCell ref="B86:C86"/>
    <mergeCell ref="D86:E86"/>
    <mergeCell ref="F86:G86"/>
    <mergeCell ref="H86:I86"/>
    <mergeCell ref="J86:K86"/>
    <mergeCell ref="L86:M86"/>
    <mergeCell ref="N86:O86"/>
    <mergeCell ref="P86:Q86"/>
    <mergeCell ref="R86:S86"/>
    <mergeCell ref="T86:U86"/>
    <mergeCell ref="V86:W86"/>
    <mergeCell ref="X86:Y86"/>
    <mergeCell ref="Z86:AA86"/>
    <mergeCell ref="AB86:AC86"/>
    <mergeCell ref="J85:K85"/>
    <mergeCell ref="L85:M85"/>
    <mergeCell ref="N85:O85"/>
    <mergeCell ref="P85:Q85"/>
    <mergeCell ref="R85:S85"/>
    <mergeCell ref="T85:U85"/>
    <mergeCell ref="V85:W85"/>
    <mergeCell ref="X85:Y85"/>
    <mergeCell ref="Z85:AA85"/>
    <mergeCell ref="A83:C83"/>
    <mergeCell ref="D83:E83"/>
    <mergeCell ref="F83:G83"/>
    <mergeCell ref="H83:I83"/>
    <mergeCell ref="J83:K83"/>
    <mergeCell ref="L83:M83"/>
    <mergeCell ref="N83:O83"/>
    <mergeCell ref="P83:Q83"/>
    <mergeCell ref="R83:S83"/>
    <mergeCell ref="T83:U83"/>
    <mergeCell ref="V83:W83"/>
    <mergeCell ref="X83:Y83"/>
    <mergeCell ref="Z83:AA83"/>
    <mergeCell ref="AB83:AC83"/>
    <mergeCell ref="A84:A88"/>
    <mergeCell ref="B84:C84"/>
    <mergeCell ref="D84:E84"/>
    <mergeCell ref="F84:G84"/>
    <mergeCell ref="H84:I84"/>
    <mergeCell ref="J84:K84"/>
    <mergeCell ref="L84:M84"/>
    <mergeCell ref="N84:O84"/>
    <mergeCell ref="P84:Q84"/>
    <mergeCell ref="R84:S84"/>
    <mergeCell ref="T84:U84"/>
    <mergeCell ref="V84:W84"/>
    <mergeCell ref="X84:Y84"/>
    <mergeCell ref="Z84:AA84"/>
    <mergeCell ref="AB84:AC84"/>
    <mergeCell ref="B85:C85"/>
    <mergeCell ref="D85:E85"/>
    <mergeCell ref="F85:G85"/>
    <mergeCell ref="A82:C82"/>
    <mergeCell ref="D82:E82"/>
    <mergeCell ref="F82:G82"/>
    <mergeCell ref="H82:I82"/>
    <mergeCell ref="J82:K82"/>
    <mergeCell ref="L82:M82"/>
    <mergeCell ref="N82:O82"/>
    <mergeCell ref="P82:Q82"/>
    <mergeCell ref="R82:S82"/>
    <mergeCell ref="T82:U82"/>
    <mergeCell ref="V82:W82"/>
    <mergeCell ref="X82:Y82"/>
    <mergeCell ref="Z82:AA82"/>
    <mergeCell ref="AB82:AC82"/>
    <mergeCell ref="A81:C81"/>
    <mergeCell ref="D81:E81"/>
    <mergeCell ref="F81:G81"/>
    <mergeCell ref="H81:I81"/>
    <mergeCell ref="J81:K81"/>
    <mergeCell ref="L81:M81"/>
    <mergeCell ref="N81:O81"/>
    <mergeCell ref="P81:Q81"/>
    <mergeCell ref="Z79:AA79"/>
    <mergeCell ref="AB79:AC79"/>
    <mergeCell ref="B80:C80"/>
    <mergeCell ref="D80:E80"/>
    <mergeCell ref="F80:G80"/>
    <mergeCell ref="H80:I80"/>
    <mergeCell ref="J80:K80"/>
    <mergeCell ref="L80:M80"/>
    <mergeCell ref="N80:O80"/>
    <mergeCell ref="P80:Q80"/>
    <mergeCell ref="R80:S80"/>
    <mergeCell ref="T80:U80"/>
    <mergeCell ref="V80:W80"/>
    <mergeCell ref="X80:Y80"/>
    <mergeCell ref="Z80:AA80"/>
    <mergeCell ref="AB80:AC80"/>
    <mergeCell ref="R81:S81"/>
    <mergeCell ref="P79:Q79"/>
    <mergeCell ref="R79:S79"/>
    <mergeCell ref="T79:U79"/>
    <mergeCell ref="V79:W79"/>
    <mergeCell ref="X79:Y79"/>
    <mergeCell ref="T81:U81"/>
    <mergeCell ref="V81:W81"/>
    <mergeCell ref="X81:Y81"/>
    <mergeCell ref="Z81:AA81"/>
    <mergeCell ref="AB81:AC81"/>
    <mergeCell ref="T77:U77"/>
    <mergeCell ref="V77:W77"/>
    <mergeCell ref="X77:Y77"/>
    <mergeCell ref="Z77:AA77"/>
    <mergeCell ref="AB77:AC77"/>
    <mergeCell ref="B78:C78"/>
    <mergeCell ref="D78:E78"/>
    <mergeCell ref="F78:G78"/>
    <mergeCell ref="H78:I78"/>
    <mergeCell ref="J78:K78"/>
    <mergeCell ref="L78:M78"/>
    <mergeCell ref="N78:O78"/>
    <mergeCell ref="P78:Q78"/>
    <mergeCell ref="R78:S78"/>
    <mergeCell ref="T78:U78"/>
    <mergeCell ref="V78:W78"/>
    <mergeCell ref="X78:Y78"/>
    <mergeCell ref="Z78:AA78"/>
    <mergeCell ref="AB78:AC78"/>
    <mergeCell ref="T75:U75"/>
    <mergeCell ref="V75:W75"/>
    <mergeCell ref="X75:Y75"/>
    <mergeCell ref="Z75:AA75"/>
    <mergeCell ref="AB75:AC75"/>
    <mergeCell ref="D76:E76"/>
    <mergeCell ref="F76:G76"/>
    <mergeCell ref="H76:I76"/>
    <mergeCell ref="J76:K76"/>
    <mergeCell ref="L76:M76"/>
    <mergeCell ref="N76:O76"/>
    <mergeCell ref="P76:Q76"/>
    <mergeCell ref="R76:S76"/>
    <mergeCell ref="T76:U76"/>
    <mergeCell ref="V76:W76"/>
    <mergeCell ref="X76:Y76"/>
    <mergeCell ref="Z76:AA76"/>
    <mergeCell ref="AB76:AC76"/>
    <mergeCell ref="A75:A80"/>
    <mergeCell ref="D75:E75"/>
    <mergeCell ref="F75:G75"/>
    <mergeCell ref="H75:I75"/>
    <mergeCell ref="J75:K75"/>
    <mergeCell ref="L75:M75"/>
    <mergeCell ref="N75:O75"/>
    <mergeCell ref="P75:Q75"/>
    <mergeCell ref="R75:S75"/>
    <mergeCell ref="D77:E77"/>
    <mergeCell ref="F77:G77"/>
    <mergeCell ref="H77:I77"/>
    <mergeCell ref="J77:K77"/>
    <mergeCell ref="L77:M77"/>
    <mergeCell ref="N77:O77"/>
    <mergeCell ref="P77:Q77"/>
    <mergeCell ref="R77:S77"/>
    <mergeCell ref="B79:C79"/>
    <mergeCell ref="D79:E79"/>
    <mergeCell ref="F79:G79"/>
    <mergeCell ref="H79:I79"/>
    <mergeCell ref="J79:K79"/>
    <mergeCell ref="L79:M79"/>
    <mergeCell ref="N79:O79"/>
    <mergeCell ref="T74:U74"/>
    <mergeCell ref="V74:W74"/>
    <mergeCell ref="X74:Y74"/>
    <mergeCell ref="Z74:AA74"/>
    <mergeCell ref="AB74:AC74"/>
    <mergeCell ref="A73:C73"/>
    <mergeCell ref="D73:E73"/>
    <mergeCell ref="F73:G73"/>
    <mergeCell ref="H73:I73"/>
    <mergeCell ref="J73:K73"/>
    <mergeCell ref="A74:C74"/>
    <mergeCell ref="D74:E74"/>
    <mergeCell ref="F74:G74"/>
    <mergeCell ref="H74:I74"/>
    <mergeCell ref="J74:K74"/>
    <mergeCell ref="L74:M74"/>
    <mergeCell ref="N74:O74"/>
    <mergeCell ref="P74:Q74"/>
    <mergeCell ref="R74:S74"/>
    <mergeCell ref="L73:M73"/>
    <mergeCell ref="N73:O73"/>
    <mergeCell ref="P73:Q73"/>
    <mergeCell ref="R73:S73"/>
    <mergeCell ref="T73:U73"/>
    <mergeCell ref="V73:W73"/>
    <mergeCell ref="X73:Y73"/>
    <mergeCell ref="Z73:AA73"/>
    <mergeCell ref="AB73:AC73"/>
    <mergeCell ref="A72:C72"/>
    <mergeCell ref="D72:E72"/>
    <mergeCell ref="F72:G72"/>
    <mergeCell ref="H72:I72"/>
    <mergeCell ref="J72:K72"/>
    <mergeCell ref="L72:M72"/>
    <mergeCell ref="N72:O72"/>
    <mergeCell ref="P72:Q72"/>
    <mergeCell ref="R72:S72"/>
    <mergeCell ref="T71:U71"/>
    <mergeCell ref="V71:W71"/>
    <mergeCell ref="X71:Y71"/>
    <mergeCell ref="Z71:AA71"/>
    <mergeCell ref="AB71:AC71"/>
    <mergeCell ref="T72:U72"/>
    <mergeCell ref="V72:W72"/>
    <mergeCell ref="X72:Y72"/>
    <mergeCell ref="Z72:AA72"/>
    <mergeCell ref="AB72:AC72"/>
    <mergeCell ref="A67:C67"/>
    <mergeCell ref="A68:C68"/>
    <mergeCell ref="A69:C69"/>
    <mergeCell ref="A70:C70"/>
    <mergeCell ref="A66:C66"/>
    <mergeCell ref="D66:E66"/>
    <mergeCell ref="F66:G66"/>
    <mergeCell ref="H66:I66"/>
    <mergeCell ref="J66:K66"/>
    <mergeCell ref="L66:M66"/>
    <mergeCell ref="N66:O66"/>
    <mergeCell ref="P66:Q66"/>
    <mergeCell ref="R66:S66"/>
    <mergeCell ref="A71:C71"/>
    <mergeCell ref="D71:E71"/>
    <mergeCell ref="F71:G71"/>
    <mergeCell ref="H71:I71"/>
    <mergeCell ref="J71:K71"/>
    <mergeCell ref="L71:M71"/>
    <mergeCell ref="N71:O71"/>
    <mergeCell ref="P71:Q71"/>
    <mergeCell ref="R71:S71"/>
    <mergeCell ref="V30:W30"/>
    <mergeCell ref="X30:Y30"/>
    <mergeCell ref="Z30:AA30"/>
    <mergeCell ref="A63:D63"/>
    <mergeCell ref="E63:K63"/>
    <mergeCell ref="L63:R63"/>
    <mergeCell ref="S63:Y63"/>
    <mergeCell ref="Z63:AC63"/>
    <mergeCell ref="A64:D64"/>
    <mergeCell ref="E64:K64"/>
    <mergeCell ref="L64:R64"/>
    <mergeCell ref="S64:Y64"/>
    <mergeCell ref="Z64:AC64"/>
    <mergeCell ref="T66:U66"/>
    <mergeCell ref="V66:W66"/>
    <mergeCell ref="X66:Y66"/>
    <mergeCell ref="Z66:AA66"/>
    <mergeCell ref="AB66:AC66"/>
    <mergeCell ref="R28:S28"/>
    <mergeCell ref="T28:U28"/>
    <mergeCell ref="V28:W28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A61:AC62"/>
    <mergeCell ref="F29:G29"/>
    <mergeCell ref="H29:I29"/>
    <mergeCell ref="J29:K29"/>
    <mergeCell ref="L29:M29"/>
    <mergeCell ref="A31:AC32"/>
    <mergeCell ref="A33:D33"/>
    <mergeCell ref="E33:K33"/>
    <mergeCell ref="L33:R33"/>
    <mergeCell ref="S33:Y33"/>
    <mergeCell ref="Z33:AC33"/>
    <mergeCell ref="A34:D34"/>
    <mergeCell ref="E34:K34"/>
    <mergeCell ref="L34:R34"/>
    <mergeCell ref="S34:Y34"/>
    <mergeCell ref="Z34:AC34"/>
    <mergeCell ref="R30:S30"/>
    <mergeCell ref="T30:U30"/>
    <mergeCell ref="L24:M24"/>
    <mergeCell ref="N24:O24"/>
    <mergeCell ref="P24:Q24"/>
    <mergeCell ref="AB30:AC30"/>
    <mergeCell ref="Z29:AA29"/>
    <mergeCell ref="AB29:AC29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A30:C30"/>
    <mergeCell ref="D30:E30"/>
    <mergeCell ref="F30:G30"/>
    <mergeCell ref="H30:I30"/>
    <mergeCell ref="J30:K30"/>
    <mergeCell ref="A24:A28"/>
    <mergeCell ref="X25:Y25"/>
    <mergeCell ref="H27:I27"/>
    <mergeCell ref="J27:K27"/>
    <mergeCell ref="L27:M27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B24:C24"/>
    <mergeCell ref="D24:E24"/>
    <mergeCell ref="F24:G24"/>
    <mergeCell ref="H24:I24"/>
    <mergeCell ref="J24:K24"/>
    <mergeCell ref="X28:Y28"/>
    <mergeCell ref="Z28:AA28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P22:Q22"/>
    <mergeCell ref="R22:S22"/>
    <mergeCell ref="T22:U22"/>
    <mergeCell ref="V22:W22"/>
    <mergeCell ref="AB23:AC23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X24:Y24"/>
    <mergeCell ref="Z24:AA24"/>
    <mergeCell ref="F27:G27"/>
    <mergeCell ref="F20:G20"/>
    <mergeCell ref="A22:C22"/>
    <mergeCell ref="D22:E22"/>
    <mergeCell ref="F22:G22"/>
    <mergeCell ref="H22:I22"/>
    <mergeCell ref="J22:K22"/>
    <mergeCell ref="X22:Y22"/>
    <mergeCell ref="Z22:AA22"/>
    <mergeCell ref="AB22:AC22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AB20:AC20"/>
    <mergeCell ref="A21:C21"/>
    <mergeCell ref="D21:E21"/>
    <mergeCell ref="F21:G21"/>
    <mergeCell ref="H21:I21"/>
    <mergeCell ref="J21:K21"/>
    <mergeCell ref="L21:M21"/>
    <mergeCell ref="N21:O21"/>
    <mergeCell ref="P21:Q21"/>
    <mergeCell ref="R21:S21"/>
    <mergeCell ref="P20:Q20"/>
    <mergeCell ref="R20:S20"/>
    <mergeCell ref="T20:U20"/>
    <mergeCell ref="V20:W20"/>
    <mergeCell ref="X20:Y20"/>
    <mergeCell ref="Z20:AA20"/>
    <mergeCell ref="T21:U21"/>
    <mergeCell ref="V21:W21"/>
    <mergeCell ref="H20:I20"/>
    <mergeCell ref="J20:K20"/>
    <mergeCell ref="L20:M20"/>
    <mergeCell ref="N20:O20"/>
    <mergeCell ref="A15:A20"/>
    <mergeCell ref="X21:Y21"/>
    <mergeCell ref="Z21:AA21"/>
    <mergeCell ref="AB21:AC21"/>
    <mergeCell ref="B20:C20"/>
    <mergeCell ref="D20:E20"/>
    <mergeCell ref="Z18:AA18"/>
    <mergeCell ref="AB18:AC18"/>
    <mergeCell ref="B19:C19"/>
    <mergeCell ref="D19:E19"/>
    <mergeCell ref="N15:O15"/>
    <mergeCell ref="L14:M14"/>
    <mergeCell ref="N14:O14"/>
    <mergeCell ref="P14:Q14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D17:E17"/>
    <mergeCell ref="F17:G17"/>
    <mergeCell ref="H17:I17"/>
    <mergeCell ref="J17:K17"/>
    <mergeCell ref="L17:M17"/>
    <mergeCell ref="N17:O17"/>
    <mergeCell ref="AB17:AC17"/>
    <mergeCell ref="P17:Q17"/>
    <mergeCell ref="R17:S17"/>
    <mergeCell ref="T17:U17"/>
    <mergeCell ref="V17:W17"/>
    <mergeCell ref="X17:Y17"/>
    <mergeCell ref="L19:M19"/>
    <mergeCell ref="N19:O19"/>
    <mergeCell ref="T18:U18"/>
    <mergeCell ref="V18:W18"/>
    <mergeCell ref="X18:Y18"/>
    <mergeCell ref="Z17:AA17"/>
    <mergeCell ref="H16:I16"/>
    <mergeCell ref="J16:K16"/>
    <mergeCell ref="L16:M16"/>
    <mergeCell ref="N16:O16"/>
    <mergeCell ref="A10:C10"/>
    <mergeCell ref="A7:C7"/>
    <mergeCell ref="A8:C8"/>
    <mergeCell ref="A9:C9"/>
    <mergeCell ref="L6:M6"/>
    <mergeCell ref="N6:O6"/>
    <mergeCell ref="R14:S14"/>
    <mergeCell ref="T14:U14"/>
    <mergeCell ref="V14:W14"/>
    <mergeCell ref="AB15:AC15"/>
    <mergeCell ref="D16:E16"/>
    <mergeCell ref="F16:G16"/>
    <mergeCell ref="P16:Q16"/>
    <mergeCell ref="R16:S16"/>
    <mergeCell ref="T16:U16"/>
    <mergeCell ref="P15:Q15"/>
    <mergeCell ref="R15:S15"/>
    <mergeCell ref="T15:U15"/>
    <mergeCell ref="A14:C14"/>
    <mergeCell ref="D14:E14"/>
    <mergeCell ref="F14:G14"/>
    <mergeCell ref="H14:I14"/>
    <mergeCell ref="J14:K14"/>
    <mergeCell ref="V15:W15"/>
    <mergeCell ref="X15:Y15"/>
    <mergeCell ref="Z15:AA15"/>
    <mergeCell ref="X14:Y14"/>
    <mergeCell ref="Z14:AA14"/>
    <mergeCell ref="V16:W16"/>
    <mergeCell ref="X16:Y16"/>
    <mergeCell ref="Z16:AA16"/>
    <mergeCell ref="AB16:AC16"/>
    <mergeCell ref="H12:I12"/>
    <mergeCell ref="J12:K12"/>
    <mergeCell ref="L12:M12"/>
    <mergeCell ref="N12:O12"/>
    <mergeCell ref="L11:M11"/>
    <mergeCell ref="N11:O11"/>
    <mergeCell ref="A11:C11"/>
    <mergeCell ref="D11:E11"/>
    <mergeCell ref="F11:G11"/>
    <mergeCell ref="H11:I11"/>
    <mergeCell ref="J11:K11"/>
    <mergeCell ref="A12:C12"/>
    <mergeCell ref="D12:E12"/>
    <mergeCell ref="F12:G12"/>
    <mergeCell ref="A13:C13"/>
    <mergeCell ref="D13:E13"/>
    <mergeCell ref="F13:G13"/>
    <mergeCell ref="H13:I13"/>
    <mergeCell ref="J13:K13"/>
    <mergeCell ref="L13:M13"/>
    <mergeCell ref="N13:O13"/>
    <mergeCell ref="AB14:AC14"/>
    <mergeCell ref="D15:E15"/>
    <mergeCell ref="F15:G15"/>
    <mergeCell ref="H15:I15"/>
    <mergeCell ref="J15:K15"/>
    <mergeCell ref="L15:M15"/>
    <mergeCell ref="AB6:AC6"/>
    <mergeCell ref="AB12:AC12"/>
    <mergeCell ref="P12:Q12"/>
    <mergeCell ref="R12:S12"/>
    <mergeCell ref="T12:U12"/>
    <mergeCell ref="V12:W12"/>
    <mergeCell ref="X12:Y12"/>
    <mergeCell ref="Z12:AA12"/>
    <mergeCell ref="T13:U13"/>
    <mergeCell ref="V13:W13"/>
    <mergeCell ref="X13:Y13"/>
    <mergeCell ref="Z13:AA13"/>
    <mergeCell ref="AB13:AC13"/>
    <mergeCell ref="P6:Q6"/>
    <mergeCell ref="R6:S6"/>
    <mergeCell ref="T6:U6"/>
    <mergeCell ref="V6:W6"/>
    <mergeCell ref="P13:Q13"/>
    <mergeCell ref="R13:S13"/>
    <mergeCell ref="AE14:AJ15"/>
    <mergeCell ref="AE16:AG16"/>
    <mergeCell ref="AH16:AJ16"/>
    <mergeCell ref="AE17:AG17"/>
    <mergeCell ref="AH17:AJ17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A6:C6"/>
    <mergeCell ref="D6:E6"/>
    <mergeCell ref="F6:G6"/>
    <mergeCell ref="H6:I6"/>
    <mergeCell ref="J6:K6"/>
    <mergeCell ref="X11:Y11"/>
    <mergeCell ref="Z11:AA11"/>
    <mergeCell ref="AB11:AC11"/>
    <mergeCell ref="P11:Q11"/>
    <mergeCell ref="R11:S11"/>
    <mergeCell ref="T11:U11"/>
    <mergeCell ref="V11:W11"/>
    <mergeCell ref="AE12:AG13"/>
    <mergeCell ref="AH12:AJ13"/>
    <mergeCell ref="X6:Y6"/>
    <mergeCell ref="Z6:AA6"/>
    <mergeCell ref="T36:U36"/>
    <mergeCell ref="V36:W36"/>
    <mergeCell ref="X36:Y36"/>
    <mergeCell ref="Z36:AA36"/>
    <mergeCell ref="AB36:AC36"/>
    <mergeCell ref="L36:M36"/>
    <mergeCell ref="N36:O36"/>
    <mergeCell ref="P36:Q36"/>
    <mergeCell ref="R36:S36"/>
    <mergeCell ref="T41:U41"/>
    <mergeCell ref="V41:W41"/>
    <mergeCell ref="X41:Y41"/>
    <mergeCell ref="Z41:AA41"/>
    <mergeCell ref="AB41:AC41"/>
    <mergeCell ref="A37:C37"/>
    <mergeCell ref="A38:C38"/>
    <mergeCell ref="A39:C39"/>
    <mergeCell ref="A40:C40"/>
    <mergeCell ref="A36:C36"/>
    <mergeCell ref="D36:E36"/>
    <mergeCell ref="F36:G36"/>
    <mergeCell ref="H36:I36"/>
    <mergeCell ref="J36:K36"/>
    <mergeCell ref="A41:C41"/>
    <mergeCell ref="D41:E41"/>
    <mergeCell ref="F41:G41"/>
    <mergeCell ref="H41:I41"/>
    <mergeCell ref="J41:K41"/>
    <mergeCell ref="A42:C42"/>
    <mergeCell ref="D42:E42"/>
    <mergeCell ref="F42:G42"/>
    <mergeCell ref="H42:I42"/>
    <mergeCell ref="J42:K42"/>
    <mergeCell ref="N42:O42"/>
    <mergeCell ref="P42:Q42"/>
    <mergeCell ref="R42:S42"/>
    <mergeCell ref="L41:M41"/>
    <mergeCell ref="N41:O41"/>
    <mergeCell ref="P41:Q41"/>
    <mergeCell ref="R41:S41"/>
    <mergeCell ref="R44:S44"/>
    <mergeCell ref="AE42:AG43"/>
    <mergeCell ref="AH42:AJ43"/>
    <mergeCell ref="A43:C43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T42:U42"/>
    <mergeCell ref="V42:W42"/>
    <mergeCell ref="X42:Y42"/>
    <mergeCell ref="Z42:AA42"/>
    <mergeCell ref="AB42:AC42"/>
    <mergeCell ref="L42:M42"/>
    <mergeCell ref="T44:U44"/>
    <mergeCell ref="V44:W44"/>
    <mergeCell ref="X44:Y44"/>
    <mergeCell ref="Z44:AA44"/>
    <mergeCell ref="AB44:AC44"/>
    <mergeCell ref="AE44:AJ45"/>
    <mergeCell ref="A45:A50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D46:E46"/>
    <mergeCell ref="F46:G46"/>
    <mergeCell ref="H46:I46"/>
    <mergeCell ref="J46:K46"/>
    <mergeCell ref="A44:C44"/>
    <mergeCell ref="D44:E44"/>
    <mergeCell ref="F44:G44"/>
    <mergeCell ref="H44:I44"/>
    <mergeCell ref="J44:K44"/>
    <mergeCell ref="L44:M44"/>
    <mergeCell ref="N44:O44"/>
    <mergeCell ref="P44:Q44"/>
    <mergeCell ref="AE46:AG46"/>
    <mergeCell ref="AH46:AJ46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E47:AG47"/>
    <mergeCell ref="AH47:AJ47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T48:U48"/>
    <mergeCell ref="V48:W48"/>
    <mergeCell ref="X48:Y48"/>
    <mergeCell ref="Z48:AA48"/>
    <mergeCell ref="AB48:AC48"/>
    <mergeCell ref="T49:U49"/>
    <mergeCell ref="V49:W49"/>
    <mergeCell ref="X49:Y49"/>
    <mergeCell ref="Z49:AA49"/>
    <mergeCell ref="AB49:AC49"/>
    <mergeCell ref="V50:W50"/>
    <mergeCell ref="X50:Y50"/>
    <mergeCell ref="Z50:AA50"/>
    <mergeCell ref="AB50:AC50"/>
    <mergeCell ref="B49:C49"/>
    <mergeCell ref="D49:E49"/>
    <mergeCell ref="F49:G49"/>
    <mergeCell ref="H49:I49"/>
    <mergeCell ref="J49:K49"/>
    <mergeCell ref="L49:M49"/>
    <mergeCell ref="N49:O49"/>
    <mergeCell ref="P49:Q49"/>
    <mergeCell ref="R49:S49"/>
    <mergeCell ref="B48:C48"/>
    <mergeCell ref="D48:E48"/>
    <mergeCell ref="F48:G48"/>
    <mergeCell ref="H48:I48"/>
    <mergeCell ref="J48:K48"/>
    <mergeCell ref="L48:M48"/>
    <mergeCell ref="N48:O48"/>
    <mergeCell ref="P48:Q48"/>
    <mergeCell ref="R48:S48"/>
    <mergeCell ref="T51:U51"/>
    <mergeCell ref="V51:W51"/>
    <mergeCell ref="X51:Y51"/>
    <mergeCell ref="Z51:AA51"/>
    <mergeCell ref="AB51:AC51"/>
    <mergeCell ref="B50:C50"/>
    <mergeCell ref="D50:E50"/>
    <mergeCell ref="F50:G50"/>
    <mergeCell ref="H50:I50"/>
    <mergeCell ref="J50:K50"/>
    <mergeCell ref="A51:C51"/>
    <mergeCell ref="D51:E51"/>
    <mergeCell ref="F51:G51"/>
    <mergeCell ref="H51:I51"/>
    <mergeCell ref="J51:K51"/>
    <mergeCell ref="L51:M51"/>
    <mergeCell ref="N51:O51"/>
    <mergeCell ref="P51:Q51"/>
    <mergeCell ref="R51:S51"/>
    <mergeCell ref="L50:M50"/>
    <mergeCell ref="N50:O50"/>
    <mergeCell ref="P50:Q50"/>
    <mergeCell ref="R50:S50"/>
    <mergeCell ref="T50:U50"/>
    <mergeCell ref="X52:Y52"/>
    <mergeCell ref="Z52:AA52"/>
    <mergeCell ref="AB52:AC52"/>
    <mergeCell ref="A53:C53"/>
    <mergeCell ref="D53:E53"/>
    <mergeCell ref="F53:G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52:C52"/>
    <mergeCell ref="D52:E52"/>
    <mergeCell ref="F52:G52"/>
    <mergeCell ref="H52:I52"/>
    <mergeCell ref="J52:K52"/>
    <mergeCell ref="L52:M52"/>
    <mergeCell ref="N52:O52"/>
    <mergeCell ref="B58:C58"/>
    <mergeCell ref="D58:E58"/>
    <mergeCell ref="F58:G58"/>
    <mergeCell ref="H58:I58"/>
    <mergeCell ref="J58:K58"/>
    <mergeCell ref="L58:M58"/>
    <mergeCell ref="N58:O58"/>
    <mergeCell ref="T52:U52"/>
    <mergeCell ref="V52:W52"/>
    <mergeCell ref="P52:Q52"/>
    <mergeCell ref="R52:S52"/>
    <mergeCell ref="N54:O54"/>
    <mergeCell ref="P54:Q54"/>
    <mergeCell ref="B56:C56"/>
    <mergeCell ref="D56:E56"/>
    <mergeCell ref="F56:G56"/>
    <mergeCell ref="H56:I56"/>
    <mergeCell ref="J56:K56"/>
    <mergeCell ref="L56:M56"/>
    <mergeCell ref="N56:O56"/>
    <mergeCell ref="P56:Q56"/>
    <mergeCell ref="R54:S54"/>
    <mergeCell ref="T54:U54"/>
    <mergeCell ref="V54:W54"/>
    <mergeCell ref="P57:Q57"/>
    <mergeCell ref="R57:S57"/>
    <mergeCell ref="T57:U57"/>
    <mergeCell ref="V57:W57"/>
    <mergeCell ref="X57:Y57"/>
    <mergeCell ref="Z57:AA57"/>
    <mergeCell ref="AB57:AC57"/>
    <mergeCell ref="X54:Y54"/>
    <mergeCell ref="Z54:AA54"/>
    <mergeCell ref="AB54:AC54"/>
    <mergeCell ref="B55:C55"/>
    <mergeCell ref="D55:E55"/>
    <mergeCell ref="F55:G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B54:C54"/>
    <mergeCell ref="D54:E54"/>
    <mergeCell ref="F54:G54"/>
    <mergeCell ref="H54:I54"/>
    <mergeCell ref="Z58:AA58"/>
    <mergeCell ref="AB58:AC58"/>
    <mergeCell ref="A59:C59"/>
    <mergeCell ref="D59:E59"/>
    <mergeCell ref="F59:G59"/>
    <mergeCell ref="H59:I59"/>
    <mergeCell ref="J59:K59"/>
    <mergeCell ref="L59:M59"/>
    <mergeCell ref="N59:O59"/>
    <mergeCell ref="P59:Q59"/>
    <mergeCell ref="R59:S59"/>
    <mergeCell ref="T59:U59"/>
    <mergeCell ref="V59:W59"/>
    <mergeCell ref="X59:Y59"/>
    <mergeCell ref="Z59:AA59"/>
    <mergeCell ref="AB59:AC59"/>
    <mergeCell ref="A54:A58"/>
    <mergeCell ref="J54:K54"/>
    <mergeCell ref="L54:M54"/>
    <mergeCell ref="R56:S56"/>
    <mergeCell ref="T56:U56"/>
    <mergeCell ref="V56:W56"/>
    <mergeCell ref="X56:Y56"/>
    <mergeCell ref="Z56:AA56"/>
    <mergeCell ref="AB56:AC56"/>
    <mergeCell ref="B57:C57"/>
    <mergeCell ref="D57:E57"/>
    <mergeCell ref="F57:G57"/>
    <mergeCell ref="H57:I57"/>
    <mergeCell ref="J57:K57"/>
    <mergeCell ref="L57:M57"/>
    <mergeCell ref="N57:O57"/>
    <mergeCell ref="A91:AC92"/>
    <mergeCell ref="A93:D93"/>
    <mergeCell ref="E93:K93"/>
    <mergeCell ref="L93:R93"/>
    <mergeCell ref="S93:Y93"/>
    <mergeCell ref="Z93:AC93"/>
    <mergeCell ref="A94:D94"/>
    <mergeCell ref="E94:K94"/>
    <mergeCell ref="L94:R94"/>
    <mergeCell ref="S94:Y94"/>
    <mergeCell ref="Z94:AC94"/>
    <mergeCell ref="AE68:AH68"/>
    <mergeCell ref="AE51:AH51"/>
    <mergeCell ref="T60:U60"/>
    <mergeCell ref="V60:W60"/>
    <mergeCell ref="X60:Y60"/>
    <mergeCell ref="Z60:AA60"/>
    <mergeCell ref="AB60:AC60"/>
    <mergeCell ref="A60:C60"/>
    <mergeCell ref="D60:E60"/>
    <mergeCell ref="F60:G60"/>
    <mergeCell ref="H60:I60"/>
    <mergeCell ref="J60:K60"/>
    <mergeCell ref="L60:M60"/>
    <mergeCell ref="N60:O60"/>
    <mergeCell ref="P60:Q60"/>
    <mergeCell ref="R60:S60"/>
    <mergeCell ref="P58:Q58"/>
    <mergeCell ref="R58:S58"/>
    <mergeCell ref="T58:U58"/>
    <mergeCell ref="V58:W58"/>
    <mergeCell ref="X58:Y58"/>
    <mergeCell ref="T96:U96"/>
    <mergeCell ref="V96:W96"/>
    <mergeCell ref="X96:Y96"/>
    <mergeCell ref="Z96:AA96"/>
    <mergeCell ref="AB96:AC96"/>
    <mergeCell ref="A97:C97"/>
    <mergeCell ref="A98:C98"/>
    <mergeCell ref="A99:C99"/>
    <mergeCell ref="A100:C100"/>
    <mergeCell ref="A96:C96"/>
    <mergeCell ref="D96:E96"/>
    <mergeCell ref="F96:G96"/>
    <mergeCell ref="H96:I96"/>
    <mergeCell ref="J96:K96"/>
    <mergeCell ref="L96:M96"/>
    <mergeCell ref="N96:O96"/>
    <mergeCell ref="P96:Q96"/>
    <mergeCell ref="R96:S96"/>
    <mergeCell ref="T101:U101"/>
    <mergeCell ref="V101:W101"/>
    <mergeCell ref="X101:Y101"/>
    <mergeCell ref="Z101:AA101"/>
    <mergeCell ref="AB101:AC101"/>
    <mergeCell ref="A102:C102"/>
    <mergeCell ref="D102:E102"/>
    <mergeCell ref="F102:G102"/>
    <mergeCell ref="H102:I102"/>
    <mergeCell ref="J102:K102"/>
    <mergeCell ref="L102:M102"/>
    <mergeCell ref="N102:O102"/>
    <mergeCell ref="P102:Q102"/>
    <mergeCell ref="R102:S102"/>
    <mergeCell ref="T102:U102"/>
    <mergeCell ref="V102:W102"/>
    <mergeCell ref="X102:Y102"/>
    <mergeCell ref="Z102:AA102"/>
    <mergeCell ref="AB102:AC102"/>
    <mergeCell ref="A101:C101"/>
    <mergeCell ref="D101:E101"/>
    <mergeCell ref="F101:G101"/>
    <mergeCell ref="H101:I101"/>
    <mergeCell ref="J101:K101"/>
    <mergeCell ref="L101:M101"/>
    <mergeCell ref="N101:O101"/>
    <mergeCell ref="P101:Q101"/>
    <mergeCell ref="R101:S101"/>
    <mergeCell ref="T103:U103"/>
    <mergeCell ref="V103:W103"/>
    <mergeCell ref="X103:Y103"/>
    <mergeCell ref="Z103:AA103"/>
    <mergeCell ref="AB103:AC103"/>
    <mergeCell ref="A104:C104"/>
    <mergeCell ref="D104:E104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V104:W104"/>
    <mergeCell ref="X104:Y104"/>
    <mergeCell ref="Z104:AA104"/>
    <mergeCell ref="AB104:AC104"/>
    <mergeCell ref="A103:C103"/>
    <mergeCell ref="D103:E103"/>
    <mergeCell ref="F103:G103"/>
    <mergeCell ref="H103:I103"/>
    <mergeCell ref="J103:K103"/>
    <mergeCell ref="L103:M103"/>
    <mergeCell ref="N103:O103"/>
    <mergeCell ref="P103:Q103"/>
    <mergeCell ref="R103:S103"/>
    <mergeCell ref="A105:A110"/>
    <mergeCell ref="D105:E105"/>
    <mergeCell ref="F105:G105"/>
    <mergeCell ref="H105:I105"/>
    <mergeCell ref="J105:K105"/>
    <mergeCell ref="L105:M105"/>
    <mergeCell ref="N105:O105"/>
    <mergeCell ref="P105:Q105"/>
    <mergeCell ref="R105:S105"/>
    <mergeCell ref="D107:E107"/>
    <mergeCell ref="F107:G107"/>
    <mergeCell ref="H107:I107"/>
    <mergeCell ref="J107:K107"/>
    <mergeCell ref="L107:M107"/>
    <mergeCell ref="N107:O107"/>
    <mergeCell ref="P107:Q107"/>
    <mergeCell ref="R107:S107"/>
    <mergeCell ref="B109:C109"/>
    <mergeCell ref="D109:E109"/>
    <mergeCell ref="F109:G109"/>
    <mergeCell ref="H109:I109"/>
    <mergeCell ref="J109:K109"/>
    <mergeCell ref="L109:M109"/>
    <mergeCell ref="N109:O109"/>
    <mergeCell ref="P109:Q109"/>
    <mergeCell ref="R109:S109"/>
    <mergeCell ref="T105:U105"/>
    <mergeCell ref="V105:W105"/>
    <mergeCell ref="X105:Y105"/>
    <mergeCell ref="Z105:AA105"/>
    <mergeCell ref="AB105:AC105"/>
    <mergeCell ref="D106:E106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V106:W106"/>
    <mergeCell ref="X106:Y106"/>
    <mergeCell ref="Z106:AA106"/>
    <mergeCell ref="AB106:AC106"/>
    <mergeCell ref="T107:U107"/>
    <mergeCell ref="V107:W107"/>
    <mergeCell ref="X107:Y107"/>
    <mergeCell ref="Z107:AA107"/>
    <mergeCell ref="AB107:AC107"/>
    <mergeCell ref="B108:C108"/>
    <mergeCell ref="D108:E108"/>
    <mergeCell ref="F108:G108"/>
    <mergeCell ref="H108:I108"/>
    <mergeCell ref="J108:K108"/>
    <mergeCell ref="L108:M108"/>
    <mergeCell ref="N108:O108"/>
    <mergeCell ref="P108:Q108"/>
    <mergeCell ref="R108:S108"/>
    <mergeCell ref="T108:U108"/>
    <mergeCell ref="V108:W108"/>
    <mergeCell ref="X108:Y108"/>
    <mergeCell ref="Z108:AA108"/>
    <mergeCell ref="AB108:AC108"/>
    <mergeCell ref="T109:U109"/>
    <mergeCell ref="V109:W109"/>
    <mergeCell ref="X109:Y109"/>
    <mergeCell ref="Z109:AA109"/>
    <mergeCell ref="AB109:AC109"/>
    <mergeCell ref="B110:C110"/>
    <mergeCell ref="D110:E110"/>
    <mergeCell ref="F110:G110"/>
    <mergeCell ref="H110:I110"/>
    <mergeCell ref="J110:K110"/>
    <mergeCell ref="L110:M110"/>
    <mergeCell ref="N110:O110"/>
    <mergeCell ref="P110:Q110"/>
    <mergeCell ref="R110:S110"/>
    <mergeCell ref="T110:U110"/>
    <mergeCell ref="V110:W110"/>
    <mergeCell ref="X110:Y110"/>
    <mergeCell ref="Z110:AA110"/>
    <mergeCell ref="AB110:AC110"/>
    <mergeCell ref="R113:S113"/>
    <mergeCell ref="T111:U111"/>
    <mergeCell ref="V111:W111"/>
    <mergeCell ref="X111:Y111"/>
    <mergeCell ref="Z111:AA111"/>
    <mergeCell ref="AB111:AC111"/>
    <mergeCell ref="A112:C112"/>
    <mergeCell ref="D112:E112"/>
    <mergeCell ref="F112:G112"/>
    <mergeCell ref="H112:I112"/>
    <mergeCell ref="J112:K112"/>
    <mergeCell ref="L112:M112"/>
    <mergeCell ref="N112:O112"/>
    <mergeCell ref="P112:Q112"/>
    <mergeCell ref="R112:S112"/>
    <mergeCell ref="T112:U112"/>
    <mergeCell ref="V112:W112"/>
    <mergeCell ref="X112:Y112"/>
    <mergeCell ref="Z112:AA112"/>
    <mergeCell ref="AB112:AC112"/>
    <mergeCell ref="A111:C111"/>
    <mergeCell ref="D111:E111"/>
    <mergeCell ref="F111:G111"/>
    <mergeCell ref="H111:I111"/>
    <mergeCell ref="J111:K111"/>
    <mergeCell ref="L111:M111"/>
    <mergeCell ref="N111:O111"/>
    <mergeCell ref="P111:Q111"/>
    <mergeCell ref="R111:S111"/>
    <mergeCell ref="T113:U113"/>
    <mergeCell ref="V113:W113"/>
    <mergeCell ref="X113:Y113"/>
    <mergeCell ref="Z113:AA113"/>
    <mergeCell ref="AB113:AC113"/>
    <mergeCell ref="A114:A118"/>
    <mergeCell ref="B114:C114"/>
    <mergeCell ref="D114:E114"/>
    <mergeCell ref="F114:G114"/>
    <mergeCell ref="H114:I114"/>
    <mergeCell ref="J114:K114"/>
    <mergeCell ref="L114:M114"/>
    <mergeCell ref="N114:O114"/>
    <mergeCell ref="P114:Q114"/>
    <mergeCell ref="R114:S114"/>
    <mergeCell ref="T114:U114"/>
    <mergeCell ref="V114:W114"/>
    <mergeCell ref="X114:Y114"/>
    <mergeCell ref="Z114:AA114"/>
    <mergeCell ref="AB114:AC114"/>
    <mergeCell ref="B115:C115"/>
    <mergeCell ref="D115:E115"/>
    <mergeCell ref="F115:G115"/>
    <mergeCell ref="H115:I115"/>
    <mergeCell ref="A113:C113"/>
    <mergeCell ref="D113:E113"/>
    <mergeCell ref="F113:G113"/>
    <mergeCell ref="H113:I113"/>
    <mergeCell ref="J113:K113"/>
    <mergeCell ref="L113:M113"/>
    <mergeCell ref="N113:O113"/>
    <mergeCell ref="P113:Q113"/>
    <mergeCell ref="AB115:AC115"/>
    <mergeCell ref="B116:C116"/>
    <mergeCell ref="D116:E116"/>
    <mergeCell ref="F116:G116"/>
    <mergeCell ref="H116:I116"/>
    <mergeCell ref="J116:K116"/>
    <mergeCell ref="L116:M116"/>
    <mergeCell ref="N116:O116"/>
    <mergeCell ref="P116:Q116"/>
    <mergeCell ref="R116:S116"/>
    <mergeCell ref="T116:U116"/>
    <mergeCell ref="V116:W116"/>
    <mergeCell ref="X116:Y116"/>
    <mergeCell ref="Z116:AA116"/>
    <mergeCell ref="AB116:AC116"/>
    <mergeCell ref="J115:K115"/>
    <mergeCell ref="L115:M115"/>
    <mergeCell ref="N115:O115"/>
    <mergeCell ref="P115:Q115"/>
    <mergeCell ref="R115:S115"/>
    <mergeCell ref="T115:U115"/>
    <mergeCell ref="V115:W115"/>
    <mergeCell ref="X115:Y115"/>
    <mergeCell ref="Z115:AA115"/>
    <mergeCell ref="T117:U117"/>
    <mergeCell ref="V117:W117"/>
    <mergeCell ref="X117:Y117"/>
    <mergeCell ref="Z117:AA117"/>
    <mergeCell ref="AB117:AC117"/>
    <mergeCell ref="B118:C118"/>
    <mergeCell ref="D118:E118"/>
    <mergeCell ref="F118:G118"/>
    <mergeCell ref="H118:I118"/>
    <mergeCell ref="J118:K118"/>
    <mergeCell ref="L118:M118"/>
    <mergeCell ref="N118:O118"/>
    <mergeCell ref="P118:Q118"/>
    <mergeCell ref="R118:S118"/>
    <mergeCell ref="T118:U118"/>
    <mergeCell ref="V118:W118"/>
    <mergeCell ref="X118:Y118"/>
    <mergeCell ref="Z118:AA118"/>
    <mergeCell ref="AB118:AC118"/>
    <mergeCell ref="B117:C117"/>
    <mergeCell ref="D117:E117"/>
    <mergeCell ref="F117:G117"/>
    <mergeCell ref="H117:I117"/>
    <mergeCell ref="J117:K117"/>
    <mergeCell ref="L117:M117"/>
    <mergeCell ref="N117:O117"/>
    <mergeCell ref="P117:Q117"/>
    <mergeCell ref="R117:S117"/>
    <mergeCell ref="T119:U119"/>
    <mergeCell ref="V119:W119"/>
    <mergeCell ref="X119:Y119"/>
    <mergeCell ref="Z119:AA119"/>
    <mergeCell ref="AB119:AC119"/>
    <mergeCell ref="A120:C120"/>
    <mergeCell ref="D120:E120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V120:W120"/>
    <mergeCell ref="X120:Y120"/>
    <mergeCell ref="Z120:AA120"/>
    <mergeCell ref="AB120:AC120"/>
    <mergeCell ref="A119:C119"/>
    <mergeCell ref="D119:E119"/>
    <mergeCell ref="F119:G119"/>
    <mergeCell ref="H119:I119"/>
    <mergeCell ref="J119:K119"/>
    <mergeCell ref="L119:M119"/>
    <mergeCell ref="N119:O119"/>
    <mergeCell ref="P119:Q119"/>
    <mergeCell ref="R119:S119"/>
  </mergeCells>
  <phoneticPr fontId="3"/>
  <pageMargins left="0.24" right="0.16" top="0.16" bottom="0.16" header="0.3" footer="0.3"/>
  <pageSetup paperSize="1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0A9F2-099D-4A64-A639-D0ADB0715459}">
  <sheetPr>
    <tabColor theme="7" tint="0.39997558519241921"/>
  </sheetPr>
  <dimension ref="A1:AK93"/>
  <sheetViews>
    <sheetView topLeftCell="A73" workbookViewId="0">
      <selection activeCell="Z84" sqref="Z84:AA84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37" ht="15" customHeight="1">
      <c r="A1" s="175" t="s">
        <v>119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5"/>
      <c r="AB1" s="175"/>
      <c r="AC1" s="175"/>
    </row>
    <row r="2" spans="1:37" ht="15.75" thickBot="1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</row>
    <row r="3" spans="1:37" ht="15.75" thickTop="1">
      <c r="A3" s="180" t="s">
        <v>0</v>
      </c>
      <c r="B3" s="181"/>
      <c r="C3" s="181"/>
      <c r="D3" s="182"/>
      <c r="E3" s="183" t="s">
        <v>1</v>
      </c>
      <c r="F3" s="181"/>
      <c r="G3" s="181"/>
      <c r="H3" s="181"/>
      <c r="I3" s="181"/>
      <c r="J3" s="181"/>
      <c r="K3" s="182"/>
      <c r="L3" s="183" t="s">
        <v>2</v>
      </c>
      <c r="M3" s="181"/>
      <c r="N3" s="181"/>
      <c r="O3" s="181"/>
      <c r="P3" s="181"/>
      <c r="Q3" s="181"/>
      <c r="R3" s="182"/>
      <c r="S3" s="183" t="s">
        <v>3</v>
      </c>
      <c r="T3" s="181"/>
      <c r="U3" s="181"/>
      <c r="V3" s="181"/>
      <c r="W3" s="181"/>
      <c r="X3" s="181"/>
      <c r="Y3" s="182"/>
      <c r="Z3" s="181" t="s">
        <v>4</v>
      </c>
      <c r="AA3" s="181"/>
      <c r="AB3" s="181"/>
      <c r="AC3" s="184"/>
    </row>
    <row r="4" spans="1:37" ht="35.25" customHeight="1" thickBot="1">
      <c r="A4" s="185"/>
      <c r="B4" s="186"/>
      <c r="C4" s="187"/>
      <c r="D4" s="139"/>
      <c r="E4" s="188" t="s">
        <v>47</v>
      </c>
      <c r="F4" s="189"/>
      <c r="G4" s="189"/>
      <c r="H4" s="189"/>
      <c r="I4" s="189"/>
      <c r="J4" s="189"/>
      <c r="K4" s="190"/>
      <c r="L4" s="199"/>
      <c r="M4" s="200"/>
      <c r="N4" s="200"/>
      <c r="O4" s="200"/>
      <c r="P4" s="200"/>
      <c r="Q4" s="200"/>
      <c r="R4" s="201"/>
      <c r="S4" s="191" t="s">
        <v>76</v>
      </c>
      <c r="T4" s="192"/>
      <c r="U4" s="192"/>
      <c r="V4" s="192"/>
      <c r="W4" s="192"/>
      <c r="X4" s="192"/>
      <c r="Y4" s="193"/>
      <c r="Z4" s="194" t="s">
        <v>5</v>
      </c>
      <c r="AA4" s="194"/>
      <c r="AB4" s="194"/>
      <c r="AC4" s="195"/>
    </row>
    <row r="5" spans="1:37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7" ht="24.75" customHeight="1">
      <c r="A6" s="170" t="s">
        <v>6</v>
      </c>
      <c r="B6" s="171"/>
      <c r="C6" s="172"/>
      <c r="D6" s="202" t="s">
        <v>11</v>
      </c>
      <c r="E6" s="203"/>
      <c r="F6" s="202" t="s">
        <v>12</v>
      </c>
      <c r="G6" s="203"/>
      <c r="H6" s="167" t="s">
        <v>13</v>
      </c>
      <c r="I6" s="168"/>
      <c r="J6" s="167" t="s">
        <v>14</v>
      </c>
      <c r="K6" s="168"/>
      <c r="L6" s="167" t="s">
        <v>15</v>
      </c>
      <c r="M6" s="168"/>
      <c r="N6" s="167" t="s">
        <v>16</v>
      </c>
      <c r="O6" s="168"/>
      <c r="P6" s="167" t="s">
        <v>17</v>
      </c>
      <c r="Q6" s="168"/>
      <c r="R6" s="167" t="s">
        <v>18</v>
      </c>
      <c r="S6" s="168"/>
      <c r="T6" s="167" t="s">
        <v>7</v>
      </c>
      <c r="U6" s="168"/>
      <c r="V6" s="167" t="s">
        <v>8</v>
      </c>
      <c r="W6" s="168"/>
      <c r="X6" s="167" t="s">
        <v>9</v>
      </c>
      <c r="Y6" s="168"/>
      <c r="Z6" s="167" t="s">
        <v>10</v>
      </c>
      <c r="AA6" s="168"/>
      <c r="AB6" s="167" t="s">
        <v>19</v>
      </c>
      <c r="AC6" s="169"/>
    </row>
    <row r="7" spans="1:37" ht="24.75" customHeight="1">
      <c r="A7" s="162" t="s">
        <v>41</v>
      </c>
      <c r="B7" s="163"/>
      <c r="C7" s="164"/>
      <c r="D7" s="31">
        <v>17</v>
      </c>
      <c r="E7" s="32" t="s">
        <v>20</v>
      </c>
      <c r="F7" s="31">
        <v>17</v>
      </c>
      <c r="G7" s="32" t="s">
        <v>20</v>
      </c>
      <c r="H7" s="3">
        <v>17</v>
      </c>
      <c r="I7" s="4" t="s">
        <v>20</v>
      </c>
      <c r="J7" s="3">
        <v>17</v>
      </c>
      <c r="K7" s="4" t="s">
        <v>20</v>
      </c>
      <c r="L7" s="3">
        <v>17</v>
      </c>
      <c r="M7" s="4" t="s">
        <v>20</v>
      </c>
      <c r="N7" s="3">
        <v>17</v>
      </c>
      <c r="O7" s="4" t="s">
        <v>20</v>
      </c>
      <c r="P7" s="3">
        <v>17</v>
      </c>
      <c r="Q7" s="4" t="s">
        <v>20</v>
      </c>
      <c r="R7" s="3">
        <v>17</v>
      </c>
      <c r="S7" s="4" t="s">
        <v>20</v>
      </c>
      <c r="T7" s="3">
        <v>17</v>
      </c>
      <c r="U7" s="4" t="s">
        <v>20</v>
      </c>
      <c r="V7" s="3">
        <v>17</v>
      </c>
      <c r="W7" s="4" t="s">
        <v>20</v>
      </c>
      <c r="X7" s="3">
        <v>17</v>
      </c>
      <c r="Y7" s="4" t="s">
        <v>20</v>
      </c>
      <c r="Z7" s="3">
        <v>17</v>
      </c>
      <c r="AA7" s="4" t="s">
        <v>20</v>
      </c>
      <c r="AB7" s="5">
        <f>Z7+X7+V7+T7+R7+P7+N7+L7+J7+H7+F7+D7</f>
        <v>204</v>
      </c>
      <c r="AC7" s="9" t="s">
        <v>20</v>
      </c>
    </row>
    <row r="8" spans="1:37" ht="24.75" customHeight="1">
      <c r="A8" s="162" t="s">
        <v>42</v>
      </c>
      <c r="B8" s="163"/>
      <c r="C8" s="164"/>
      <c r="D8" s="31"/>
      <c r="E8" s="32" t="s">
        <v>20</v>
      </c>
      <c r="F8" s="31"/>
      <c r="G8" s="32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5"/>
      <c r="AC8" s="9" t="s">
        <v>21</v>
      </c>
      <c r="AF8" s="198" t="s">
        <v>77</v>
      </c>
      <c r="AG8" s="198"/>
      <c r="AH8" s="198"/>
      <c r="AI8" s="198">
        <v>15</v>
      </c>
      <c r="AJ8" s="198"/>
      <c r="AK8" s="198"/>
    </row>
    <row r="9" spans="1:37" ht="24.75" customHeight="1">
      <c r="A9" s="162" t="s">
        <v>50</v>
      </c>
      <c r="B9" s="163"/>
      <c r="C9" s="164"/>
      <c r="D9" s="31"/>
      <c r="E9" s="32" t="s">
        <v>21</v>
      </c>
      <c r="F9" s="31"/>
      <c r="G9" s="32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5"/>
      <c r="AC9" s="9" t="s">
        <v>21</v>
      </c>
      <c r="AF9" s="198"/>
      <c r="AG9" s="198"/>
      <c r="AH9" s="198"/>
      <c r="AI9" s="198"/>
      <c r="AJ9" s="198"/>
      <c r="AK9" s="198"/>
    </row>
    <row r="10" spans="1:37" ht="24.75" customHeight="1" thickBot="1">
      <c r="A10" s="162" t="s">
        <v>62</v>
      </c>
      <c r="B10" s="163"/>
      <c r="C10" s="164"/>
      <c r="D10" s="31"/>
      <c r="E10" s="32" t="s">
        <v>21</v>
      </c>
      <c r="F10" s="31"/>
      <c r="G10" s="32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5"/>
      <c r="AC10" s="9" t="s">
        <v>21</v>
      </c>
      <c r="AF10" s="204">
        <v>180000</v>
      </c>
      <c r="AG10" s="204"/>
      <c r="AH10" s="204"/>
      <c r="AI10" s="204"/>
      <c r="AJ10" s="204"/>
      <c r="AK10" s="204"/>
    </row>
    <row r="11" spans="1:37" ht="24.75" customHeight="1" thickTop="1">
      <c r="A11" s="77" t="s">
        <v>25</v>
      </c>
      <c r="B11" s="78"/>
      <c r="C11" s="79"/>
      <c r="D11" s="155">
        <v>180000</v>
      </c>
      <c r="E11" s="156"/>
      <c r="F11" s="155">
        <v>180000</v>
      </c>
      <c r="G11" s="156"/>
      <c r="H11" s="153">
        <v>180000</v>
      </c>
      <c r="I11" s="154"/>
      <c r="J11" s="153">
        <v>180000</v>
      </c>
      <c r="K11" s="154"/>
      <c r="L11" s="153">
        <v>180000</v>
      </c>
      <c r="M11" s="154"/>
      <c r="N11" s="153">
        <v>180000</v>
      </c>
      <c r="O11" s="154"/>
      <c r="P11" s="153">
        <v>180000</v>
      </c>
      <c r="Q11" s="154"/>
      <c r="R11" s="153">
        <v>180000</v>
      </c>
      <c r="S11" s="154"/>
      <c r="T11" s="153">
        <v>180000</v>
      </c>
      <c r="U11" s="154"/>
      <c r="V11" s="153">
        <v>180000</v>
      </c>
      <c r="W11" s="154"/>
      <c r="X11" s="153">
        <v>180000</v>
      </c>
      <c r="Y11" s="154"/>
      <c r="Z11" s="153">
        <v>180000</v>
      </c>
      <c r="AA11" s="154"/>
      <c r="AB11" s="157"/>
      <c r="AC11" s="158"/>
      <c r="AF11" s="204"/>
      <c r="AG11" s="204"/>
      <c r="AH11" s="204"/>
      <c r="AI11" s="204"/>
      <c r="AJ11" s="204"/>
      <c r="AK11" s="204"/>
    </row>
    <row r="12" spans="1:37" ht="24.75" customHeight="1">
      <c r="A12" s="162" t="s">
        <v>50</v>
      </c>
      <c r="B12" s="163"/>
      <c r="C12" s="164"/>
      <c r="D12" s="96"/>
      <c r="E12" s="97"/>
      <c r="F12" s="96"/>
      <c r="G12" s="97"/>
      <c r="H12" s="94"/>
      <c r="I12" s="95"/>
      <c r="J12" s="94"/>
      <c r="K12" s="95"/>
      <c r="L12" s="94"/>
      <c r="M12" s="95"/>
      <c r="N12" s="94"/>
      <c r="O12" s="95"/>
      <c r="P12" s="94"/>
      <c r="Q12" s="95"/>
      <c r="R12" s="94"/>
      <c r="S12" s="95"/>
      <c r="T12" s="94"/>
      <c r="U12" s="95"/>
      <c r="V12" s="94"/>
      <c r="W12" s="95"/>
      <c r="X12" s="94"/>
      <c r="Y12" s="95"/>
      <c r="Z12" s="94"/>
      <c r="AA12" s="95"/>
      <c r="AB12" s="98"/>
      <c r="AC12" s="99"/>
      <c r="AF12" s="196" t="s">
        <v>79</v>
      </c>
      <c r="AG12" s="196"/>
      <c r="AH12" s="196"/>
      <c r="AI12" s="196" t="s">
        <v>80</v>
      </c>
      <c r="AJ12" s="196"/>
      <c r="AK12" s="196"/>
    </row>
    <row r="13" spans="1:37" ht="24.75" customHeight="1">
      <c r="A13" s="165" t="s">
        <v>27</v>
      </c>
      <c r="B13" s="166"/>
      <c r="C13" s="163"/>
      <c r="D13" s="96"/>
      <c r="E13" s="97"/>
      <c r="F13" s="96"/>
      <c r="G13" s="97"/>
      <c r="H13" s="94"/>
      <c r="I13" s="95"/>
      <c r="J13" s="94"/>
      <c r="K13" s="95"/>
      <c r="L13" s="94"/>
      <c r="M13" s="95"/>
      <c r="N13" s="94"/>
      <c r="O13" s="95"/>
      <c r="P13" s="94"/>
      <c r="Q13" s="95"/>
      <c r="R13" s="94"/>
      <c r="S13" s="95"/>
      <c r="T13" s="94"/>
      <c r="U13" s="95"/>
      <c r="V13" s="94"/>
      <c r="W13" s="95"/>
      <c r="X13" s="94"/>
      <c r="Y13" s="95"/>
      <c r="Z13" s="94"/>
      <c r="AA13" s="95"/>
      <c r="AB13" s="98"/>
      <c r="AC13" s="99"/>
      <c r="AF13" s="197">
        <v>9144</v>
      </c>
      <c r="AG13" s="197"/>
      <c r="AH13" s="197"/>
      <c r="AI13" s="197">
        <v>16470</v>
      </c>
      <c r="AJ13" s="197"/>
      <c r="AK13" s="197"/>
    </row>
    <row r="14" spans="1:37" ht="24.75" customHeight="1" thickBot="1">
      <c r="A14" s="159" t="s">
        <v>51</v>
      </c>
      <c r="B14" s="160"/>
      <c r="C14" s="161"/>
      <c r="D14" s="144"/>
      <c r="E14" s="145"/>
      <c r="F14" s="144"/>
      <c r="G14" s="145"/>
      <c r="H14" s="142"/>
      <c r="I14" s="143"/>
      <c r="J14" s="142"/>
      <c r="K14" s="143"/>
      <c r="L14" s="142"/>
      <c r="M14" s="143"/>
      <c r="N14" s="142"/>
      <c r="O14" s="143"/>
      <c r="P14" s="142"/>
      <c r="Q14" s="143"/>
      <c r="R14" s="142"/>
      <c r="S14" s="143"/>
      <c r="T14" s="142"/>
      <c r="U14" s="143"/>
      <c r="V14" s="142"/>
      <c r="W14" s="143"/>
      <c r="X14" s="142"/>
      <c r="Y14" s="143"/>
      <c r="Z14" s="142"/>
      <c r="AA14" s="143"/>
      <c r="AB14" s="146"/>
      <c r="AC14" s="147"/>
    </row>
    <row r="15" spans="1:37" ht="24.75" customHeight="1" thickTop="1">
      <c r="A15" s="148" t="s">
        <v>43</v>
      </c>
      <c r="B15" s="26" t="s">
        <v>59</v>
      </c>
      <c r="C15" s="22" t="s">
        <v>44</v>
      </c>
      <c r="D15" s="155"/>
      <c r="E15" s="156"/>
      <c r="F15" s="155"/>
      <c r="G15" s="156"/>
      <c r="H15" s="153"/>
      <c r="I15" s="154"/>
      <c r="J15" s="153"/>
      <c r="K15" s="154"/>
      <c r="L15" s="153"/>
      <c r="M15" s="154"/>
      <c r="N15" s="153"/>
      <c r="O15" s="154"/>
      <c r="P15" s="153"/>
      <c r="Q15" s="154"/>
      <c r="R15" s="153"/>
      <c r="S15" s="154"/>
      <c r="T15" s="153"/>
      <c r="U15" s="154"/>
      <c r="V15" s="153"/>
      <c r="W15" s="154"/>
      <c r="X15" s="153"/>
      <c r="Y15" s="154"/>
      <c r="Z15" s="153"/>
      <c r="AA15" s="154"/>
      <c r="AB15" s="157"/>
      <c r="AC15" s="158"/>
    </row>
    <row r="16" spans="1:37" ht="24.75" customHeight="1">
      <c r="A16" s="149"/>
      <c r="B16" s="27" t="s">
        <v>60</v>
      </c>
      <c r="C16" s="19" t="s">
        <v>45</v>
      </c>
      <c r="D16" s="96"/>
      <c r="E16" s="97"/>
      <c r="F16" s="96"/>
      <c r="G16" s="97"/>
      <c r="H16" s="94"/>
      <c r="I16" s="95"/>
      <c r="J16" s="94"/>
      <c r="K16" s="95"/>
      <c r="L16" s="94"/>
      <c r="M16" s="95"/>
      <c r="N16" s="94"/>
      <c r="O16" s="95"/>
      <c r="P16" s="94"/>
      <c r="Q16" s="95"/>
      <c r="R16" s="94"/>
      <c r="S16" s="95"/>
      <c r="T16" s="94"/>
      <c r="U16" s="95"/>
      <c r="V16" s="94"/>
      <c r="W16" s="95"/>
      <c r="X16" s="94"/>
      <c r="Y16" s="95"/>
      <c r="Z16" s="94"/>
      <c r="AA16" s="95"/>
      <c r="AB16" s="98"/>
      <c r="AC16" s="99"/>
    </row>
    <row r="17" spans="1:29" ht="24.75" customHeight="1">
      <c r="A17" s="149"/>
      <c r="B17" s="27" t="s">
        <v>61</v>
      </c>
      <c r="C17" s="19" t="s">
        <v>46</v>
      </c>
      <c r="D17" s="96"/>
      <c r="E17" s="97"/>
      <c r="F17" s="96"/>
      <c r="G17" s="97"/>
      <c r="H17" s="94"/>
      <c r="I17" s="95"/>
      <c r="J17" s="94"/>
      <c r="K17" s="95"/>
      <c r="L17" s="94"/>
      <c r="M17" s="95"/>
      <c r="N17" s="94"/>
      <c r="O17" s="95"/>
      <c r="P17" s="94"/>
      <c r="Q17" s="95"/>
      <c r="R17" s="94"/>
      <c r="S17" s="95"/>
      <c r="T17" s="94"/>
      <c r="U17" s="95"/>
      <c r="V17" s="94"/>
      <c r="W17" s="95"/>
      <c r="X17" s="94"/>
      <c r="Y17" s="95"/>
      <c r="Z17" s="94"/>
      <c r="AA17" s="95"/>
      <c r="AB17" s="98"/>
      <c r="AC17" s="99"/>
    </row>
    <row r="18" spans="1:29" ht="24.75" customHeight="1">
      <c r="A18" s="149"/>
      <c r="B18" s="100" t="s">
        <v>28</v>
      </c>
      <c r="C18" s="101"/>
      <c r="D18" s="96">
        <v>5000</v>
      </c>
      <c r="E18" s="97"/>
      <c r="F18" s="96">
        <v>5000</v>
      </c>
      <c r="G18" s="97"/>
      <c r="H18" s="94">
        <v>5000</v>
      </c>
      <c r="I18" s="95"/>
      <c r="J18" s="94">
        <v>5000</v>
      </c>
      <c r="K18" s="95"/>
      <c r="L18" s="94">
        <v>5000</v>
      </c>
      <c r="M18" s="95"/>
      <c r="N18" s="94">
        <v>5000</v>
      </c>
      <c r="O18" s="95"/>
      <c r="P18" s="94">
        <v>5000</v>
      </c>
      <c r="Q18" s="95"/>
      <c r="R18" s="94">
        <v>5000</v>
      </c>
      <c r="S18" s="95"/>
      <c r="T18" s="94">
        <v>5000</v>
      </c>
      <c r="U18" s="95"/>
      <c r="V18" s="94">
        <v>5000</v>
      </c>
      <c r="W18" s="95"/>
      <c r="X18" s="94">
        <v>5000</v>
      </c>
      <c r="Y18" s="95"/>
      <c r="Z18" s="94">
        <v>5000</v>
      </c>
      <c r="AA18" s="95"/>
      <c r="AB18" s="98"/>
      <c r="AC18" s="99"/>
    </row>
    <row r="19" spans="1:29" ht="24.75" customHeight="1">
      <c r="A19" s="149"/>
      <c r="B19" s="100" t="s">
        <v>29</v>
      </c>
      <c r="C19" s="101"/>
      <c r="D19" s="96"/>
      <c r="E19" s="97"/>
      <c r="F19" s="96"/>
      <c r="G19" s="97"/>
      <c r="H19" s="94"/>
      <c r="I19" s="95"/>
      <c r="J19" s="94"/>
      <c r="K19" s="95"/>
      <c r="L19" s="94"/>
      <c r="M19" s="95"/>
      <c r="N19" s="94"/>
      <c r="O19" s="95"/>
      <c r="P19" s="94"/>
      <c r="Q19" s="95"/>
      <c r="R19" s="94"/>
      <c r="S19" s="95"/>
      <c r="T19" s="94"/>
      <c r="U19" s="95"/>
      <c r="V19" s="94"/>
      <c r="W19" s="95"/>
      <c r="X19" s="94"/>
      <c r="Y19" s="95"/>
      <c r="Z19" s="94"/>
      <c r="AA19" s="95"/>
      <c r="AB19" s="98"/>
      <c r="AC19" s="99"/>
    </row>
    <row r="20" spans="1:29" ht="24.75" customHeight="1" thickBot="1">
      <c r="A20" s="150"/>
      <c r="B20" s="138" t="s">
        <v>30</v>
      </c>
      <c r="C20" s="139"/>
      <c r="D20" s="144"/>
      <c r="E20" s="145"/>
      <c r="F20" s="144"/>
      <c r="G20" s="145"/>
      <c r="H20" s="142"/>
      <c r="I20" s="143"/>
      <c r="J20" s="142"/>
      <c r="K20" s="143"/>
      <c r="L20" s="142"/>
      <c r="M20" s="143"/>
      <c r="N20" s="142"/>
      <c r="O20" s="143"/>
      <c r="P20" s="142"/>
      <c r="Q20" s="143"/>
      <c r="R20" s="142"/>
      <c r="S20" s="143"/>
      <c r="T20" s="142"/>
      <c r="U20" s="143"/>
      <c r="V20" s="142"/>
      <c r="W20" s="143"/>
      <c r="X20" s="142"/>
      <c r="Y20" s="143"/>
      <c r="Z20" s="142"/>
      <c r="AA20" s="143"/>
      <c r="AB20" s="146"/>
      <c r="AC20" s="147"/>
    </row>
    <row r="21" spans="1:29" ht="24.75" customHeight="1" thickTop="1">
      <c r="A21" s="77" t="s">
        <v>31</v>
      </c>
      <c r="B21" s="78"/>
      <c r="C21" s="79"/>
      <c r="D21" s="84">
        <f>SUM(D11:D20)</f>
        <v>185000</v>
      </c>
      <c r="E21" s="85"/>
      <c r="F21" s="84">
        <f t="shared" ref="F21" si="0">SUM(F11:F20)</f>
        <v>185000</v>
      </c>
      <c r="G21" s="85"/>
      <c r="H21" s="82">
        <f t="shared" ref="H21" si="1">SUM(H11:H20)</f>
        <v>185000</v>
      </c>
      <c r="I21" s="83"/>
      <c r="J21" s="82">
        <f t="shared" ref="J21" si="2">SUM(J11:J20)</f>
        <v>185000</v>
      </c>
      <c r="K21" s="83"/>
      <c r="L21" s="82">
        <f t="shared" ref="L21" si="3">SUM(L11:L20)</f>
        <v>185000</v>
      </c>
      <c r="M21" s="83"/>
      <c r="N21" s="82">
        <f t="shared" ref="N21" si="4">SUM(N11:N20)</f>
        <v>185000</v>
      </c>
      <c r="O21" s="83"/>
      <c r="P21" s="82">
        <f t="shared" ref="P21" si="5">SUM(P11:P20)</f>
        <v>185000</v>
      </c>
      <c r="Q21" s="83"/>
      <c r="R21" s="82">
        <f t="shared" ref="R21" si="6">SUM(R11:R20)</f>
        <v>185000</v>
      </c>
      <c r="S21" s="83"/>
      <c r="T21" s="82">
        <f t="shared" ref="T21" si="7">SUM(T11:T20)</f>
        <v>185000</v>
      </c>
      <c r="U21" s="83"/>
      <c r="V21" s="82">
        <f t="shared" ref="V21" si="8">SUM(V11:V20)</f>
        <v>185000</v>
      </c>
      <c r="W21" s="83"/>
      <c r="X21" s="82">
        <f t="shared" ref="X21" si="9">SUM(X11:X20)</f>
        <v>185000</v>
      </c>
      <c r="Y21" s="83"/>
      <c r="Z21" s="82">
        <f t="shared" ref="Z21" si="10">SUM(Z11:Z20)</f>
        <v>185000</v>
      </c>
      <c r="AA21" s="83"/>
      <c r="AB21" s="86"/>
      <c r="AC21" s="87"/>
    </row>
    <row r="22" spans="1:29" ht="24.75" customHeight="1" thickBot="1">
      <c r="A22" s="133" t="s">
        <v>40</v>
      </c>
      <c r="B22" s="134"/>
      <c r="C22" s="135"/>
      <c r="D22" s="118"/>
      <c r="E22" s="119"/>
      <c r="F22" s="118"/>
      <c r="G22" s="119"/>
      <c r="H22" s="116"/>
      <c r="I22" s="117"/>
      <c r="J22" s="116"/>
      <c r="K22" s="117"/>
      <c r="L22" s="116"/>
      <c r="M22" s="117"/>
      <c r="N22" s="116"/>
      <c r="O22" s="117"/>
      <c r="P22" s="116"/>
      <c r="Q22" s="117"/>
      <c r="R22" s="116"/>
      <c r="S22" s="117"/>
      <c r="T22" s="116"/>
      <c r="U22" s="117"/>
      <c r="V22" s="116"/>
      <c r="W22" s="117"/>
      <c r="X22" s="116"/>
      <c r="Y22" s="117"/>
      <c r="Z22" s="116"/>
      <c r="AA22" s="117"/>
      <c r="AB22" s="120"/>
      <c r="AC22" s="121"/>
    </row>
    <row r="23" spans="1:29" ht="24.75" customHeight="1" thickBot="1">
      <c r="A23" s="122" t="s">
        <v>19</v>
      </c>
      <c r="B23" s="123"/>
      <c r="C23" s="124"/>
      <c r="D23" s="129">
        <f>SUM(D21:D22)</f>
        <v>185000</v>
      </c>
      <c r="E23" s="130"/>
      <c r="F23" s="129">
        <f>SUM(F21:F22)</f>
        <v>185000</v>
      </c>
      <c r="G23" s="130"/>
      <c r="H23" s="127">
        <f>SUM(H21:H22)</f>
        <v>185000</v>
      </c>
      <c r="I23" s="128"/>
      <c r="J23" s="127">
        <f>SUM(J21:J22)</f>
        <v>185000</v>
      </c>
      <c r="K23" s="128"/>
      <c r="L23" s="127">
        <f>SUM(L21:L22)</f>
        <v>185000</v>
      </c>
      <c r="M23" s="128"/>
      <c r="N23" s="127">
        <f>SUM(N21:N22)</f>
        <v>185000</v>
      </c>
      <c r="O23" s="128"/>
      <c r="P23" s="127">
        <f>SUM(P21:P22)</f>
        <v>185000</v>
      </c>
      <c r="Q23" s="128"/>
      <c r="R23" s="127">
        <f>SUM(R21:R22)</f>
        <v>185000</v>
      </c>
      <c r="S23" s="128"/>
      <c r="T23" s="127">
        <f>SUM(T21:T22)</f>
        <v>185000</v>
      </c>
      <c r="U23" s="128"/>
      <c r="V23" s="127">
        <f>SUM(V21:V22)</f>
        <v>185000</v>
      </c>
      <c r="W23" s="128"/>
      <c r="X23" s="127">
        <f>SUM(X21:X22)</f>
        <v>185000</v>
      </c>
      <c r="Y23" s="128"/>
      <c r="Z23" s="127">
        <f>SUM(Z21:Z22)</f>
        <v>185000</v>
      </c>
      <c r="AA23" s="128"/>
      <c r="AB23" s="131"/>
      <c r="AC23" s="132"/>
    </row>
    <row r="24" spans="1:29" ht="24.75" customHeight="1">
      <c r="A24" s="88" t="s">
        <v>33</v>
      </c>
      <c r="B24" s="108" t="s">
        <v>34</v>
      </c>
      <c r="C24" s="109"/>
      <c r="D24" s="102">
        <f>D23*0.003</f>
        <v>555</v>
      </c>
      <c r="E24" s="103"/>
      <c r="F24" s="102">
        <f>F23*0.003</f>
        <v>555</v>
      </c>
      <c r="G24" s="103"/>
      <c r="H24" s="92">
        <f>H23*0.003</f>
        <v>555</v>
      </c>
      <c r="I24" s="93"/>
      <c r="J24" s="92">
        <f t="shared" ref="J24" si="11">J23*0.003</f>
        <v>555</v>
      </c>
      <c r="K24" s="93"/>
      <c r="L24" s="92">
        <f t="shared" ref="L24" si="12">L23*0.003</f>
        <v>555</v>
      </c>
      <c r="M24" s="93"/>
      <c r="N24" s="92">
        <f t="shared" ref="N24" si="13">N23*0.003</f>
        <v>555</v>
      </c>
      <c r="O24" s="93"/>
      <c r="P24" s="92">
        <f t="shared" ref="P24" si="14">P23*0.003</f>
        <v>555</v>
      </c>
      <c r="Q24" s="93"/>
      <c r="R24" s="92">
        <f t="shared" ref="R24" si="15">R23*0.003</f>
        <v>555</v>
      </c>
      <c r="S24" s="93"/>
      <c r="T24" s="92">
        <f t="shared" ref="T24" si="16">T23*0.003</f>
        <v>555</v>
      </c>
      <c r="U24" s="93"/>
      <c r="V24" s="92">
        <f t="shared" ref="V24" si="17">V23*0.003</f>
        <v>555</v>
      </c>
      <c r="W24" s="93"/>
      <c r="X24" s="92">
        <f t="shared" ref="X24" si="18">X23*0.003</f>
        <v>555</v>
      </c>
      <c r="Y24" s="93"/>
      <c r="Z24" s="92">
        <f t="shared" ref="Z24" si="19">Z23*0.003</f>
        <v>555</v>
      </c>
      <c r="AA24" s="93"/>
      <c r="AB24" s="104"/>
      <c r="AC24" s="105"/>
    </row>
    <row r="25" spans="1:29" ht="24.75" customHeight="1">
      <c r="A25" s="89"/>
      <c r="B25" s="100" t="s">
        <v>35</v>
      </c>
      <c r="C25" s="101"/>
      <c r="D25" s="96">
        <v>6750</v>
      </c>
      <c r="E25" s="97"/>
      <c r="F25" s="96">
        <v>6750</v>
      </c>
      <c r="G25" s="97"/>
      <c r="H25" s="94">
        <v>6750</v>
      </c>
      <c r="I25" s="95"/>
      <c r="J25" s="94">
        <v>6750</v>
      </c>
      <c r="K25" s="95"/>
      <c r="L25" s="94">
        <v>6750</v>
      </c>
      <c r="M25" s="95"/>
      <c r="N25" s="94">
        <v>6750</v>
      </c>
      <c r="O25" s="95"/>
      <c r="P25" s="94">
        <v>6750</v>
      </c>
      <c r="Q25" s="95"/>
      <c r="R25" s="94">
        <v>6750</v>
      </c>
      <c r="S25" s="95"/>
      <c r="T25" s="94">
        <v>6750</v>
      </c>
      <c r="U25" s="95"/>
      <c r="V25" s="94">
        <v>6750</v>
      </c>
      <c r="W25" s="95"/>
      <c r="X25" s="94">
        <v>6750</v>
      </c>
      <c r="Y25" s="95"/>
      <c r="Z25" s="94">
        <v>6750</v>
      </c>
      <c r="AA25" s="95"/>
      <c r="AB25" s="98"/>
      <c r="AC25" s="99"/>
    </row>
    <row r="26" spans="1:29" ht="24.75" customHeight="1">
      <c r="A26" s="89"/>
      <c r="B26" s="100" t="s">
        <v>48</v>
      </c>
      <c r="C26" s="101"/>
      <c r="D26" s="96">
        <v>6900</v>
      </c>
      <c r="E26" s="97"/>
      <c r="F26" s="96">
        <v>6900</v>
      </c>
      <c r="G26" s="97"/>
      <c r="H26" s="94">
        <v>6900</v>
      </c>
      <c r="I26" s="95"/>
      <c r="J26" s="94">
        <v>6900</v>
      </c>
      <c r="K26" s="95"/>
      <c r="L26" s="94">
        <v>6900</v>
      </c>
      <c r="M26" s="95"/>
      <c r="N26" s="94">
        <v>6900</v>
      </c>
      <c r="O26" s="95"/>
      <c r="P26" s="94">
        <v>6900</v>
      </c>
      <c r="Q26" s="95"/>
      <c r="R26" s="94">
        <v>6900</v>
      </c>
      <c r="S26" s="95"/>
      <c r="T26" s="94">
        <v>6900</v>
      </c>
      <c r="U26" s="95"/>
      <c r="V26" s="94">
        <v>6900</v>
      </c>
      <c r="W26" s="95"/>
      <c r="X26" s="94">
        <v>6900</v>
      </c>
      <c r="Y26" s="95"/>
      <c r="Z26" s="94">
        <v>6900</v>
      </c>
      <c r="AA26" s="95"/>
      <c r="AB26" s="98"/>
      <c r="AC26" s="99"/>
    </row>
    <row r="27" spans="1:29" ht="24.75" customHeight="1">
      <c r="A27" s="90"/>
      <c r="B27" s="100" t="s">
        <v>49</v>
      </c>
      <c r="C27" s="101"/>
      <c r="D27" s="84">
        <v>33253</v>
      </c>
      <c r="E27" s="85"/>
      <c r="F27" s="84">
        <v>33253</v>
      </c>
      <c r="G27" s="85"/>
      <c r="H27" s="82">
        <v>33253</v>
      </c>
      <c r="I27" s="83"/>
      <c r="J27" s="82">
        <v>33253</v>
      </c>
      <c r="K27" s="83"/>
      <c r="L27" s="82">
        <v>33253</v>
      </c>
      <c r="M27" s="83"/>
      <c r="N27" s="82">
        <v>33253</v>
      </c>
      <c r="O27" s="83"/>
      <c r="P27" s="82">
        <v>33253</v>
      </c>
      <c r="Q27" s="83"/>
      <c r="R27" s="82">
        <v>33253</v>
      </c>
      <c r="S27" s="83"/>
      <c r="T27" s="82">
        <v>33253</v>
      </c>
      <c r="U27" s="83"/>
      <c r="V27" s="82">
        <v>33253</v>
      </c>
      <c r="W27" s="83"/>
      <c r="X27" s="82">
        <v>33253</v>
      </c>
      <c r="Y27" s="83"/>
      <c r="Z27" s="82">
        <v>33253</v>
      </c>
      <c r="AA27" s="83"/>
      <c r="AB27" s="86"/>
      <c r="AC27" s="87"/>
    </row>
    <row r="28" spans="1:29" ht="24.75" customHeight="1" thickBot="1">
      <c r="A28" s="91"/>
      <c r="B28" s="112" t="s">
        <v>52</v>
      </c>
      <c r="C28" s="113"/>
      <c r="D28" s="73"/>
      <c r="E28" s="74"/>
      <c r="F28" s="73"/>
      <c r="G28" s="74"/>
      <c r="H28" s="71"/>
      <c r="I28" s="72"/>
      <c r="J28" s="71"/>
      <c r="K28" s="72"/>
      <c r="L28" s="71"/>
      <c r="M28" s="72"/>
      <c r="N28" s="71"/>
      <c r="O28" s="72"/>
      <c r="P28" s="71"/>
      <c r="Q28" s="72"/>
      <c r="R28" s="71"/>
      <c r="S28" s="72"/>
      <c r="T28" s="71"/>
      <c r="U28" s="72"/>
      <c r="V28" s="71"/>
      <c r="W28" s="72"/>
      <c r="X28" s="71"/>
      <c r="Y28" s="72"/>
      <c r="Z28" s="71"/>
      <c r="AA28" s="72"/>
      <c r="AB28" s="75"/>
      <c r="AC28" s="76"/>
    </row>
    <row r="29" spans="1:29" ht="24.75" customHeight="1" thickBot="1">
      <c r="A29" s="77" t="s">
        <v>37</v>
      </c>
      <c r="B29" s="78"/>
      <c r="C29" s="79"/>
      <c r="D29" s="84">
        <f>SUM(D24:D28)</f>
        <v>47458</v>
      </c>
      <c r="E29" s="85"/>
      <c r="F29" s="84">
        <f t="shared" ref="F29" si="20">SUM(F24:F28)</f>
        <v>47458</v>
      </c>
      <c r="G29" s="85"/>
      <c r="H29" s="82">
        <f t="shared" ref="H29" si="21">SUM(H24:H28)</f>
        <v>47458</v>
      </c>
      <c r="I29" s="83"/>
      <c r="J29" s="82">
        <f t="shared" ref="J29" si="22">SUM(J24:J28)</f>
        <v>47458</v>
      </c>
      <c r="K29" s="83"/>
      <c r="L29" s="82">
        <f t="shared" ref="L29" si="23">SUM(L24:L28)</f>
        <v>47458</v>
      </c>
      <c r="M29" s="83"/>
      <c r="N29" s="82">
        <f t="shared" ref="N29" si="24">SUM(N24:N28)</f>
        <v>47458</v>
      </c>
      <c r="O29" s="83"/>
      <c r="P29" s="82">
        <f t="shared" ref="P29" si="25">SUM(P24:P28)</f>
        <v>47458</v>
      </c>
      <c r="Q29" s="83"/>
      <c r="R29" s="82">
        <f t="shared" ref="R29" si="26">SUM(R24:R28)</f>
        <v>47458</v>
      </c>
      <c r="S29" s="83"/>
      <c r="T29" s="82">
        <f t="shared" ref="T29" si="27">SUM(T24:T28)</f>
        <v>47458</v>
      </c>
      <c r="U29" s="83"/>
      <c r="V29" s="82">
        <f t="shared" ref="V29" si="28">SUM(V24:V28)</f>
        <v>47458</v>
      </c>
      <c r="W29" s="83"/>
      <c r="X29" s="82">
        <f t="shared" ref="X29" si="29">SUM(X24:X28)</f>
        <v>47458</v>
      </c>
      <c r="Y29" s="83"/>
      <c r="Z29" s="82">
        <f t="shared" ref="Z29" si="30">SUM(Z24:Z28)</f>
        <v>47458</v>
      </c>
      <c r="AA29" s="83"/>
      <c r="AB29" s="86"/>
      <c r="AC29" s="87"/>
    </row>
    <row r="30" spans="1:29" ht="24.75" customHeight="1" thickTop="1" thickBot="1">
      <c r="A30" s="66" t="s">
        <v>38</v>
      </c>
      <c r="B30" s="67"/>
      <c r="C30" s="68"/>
      <c r="D30" s="62">
        <v>240085</v>
      </c>
      <c r="E30" s="63"/>
      <c r="F30" s="62">
        <v>195435</v>
      </c>
      <c r="G30" s="63"/>
      <c r="H30" s="60">
        <v>195435</v>
      </c>
      <c r="I30" s="61"/>
      <c r="J30" s="60">
        <v>195435</v>
      </c>
      <c r="K30" s="61"/>
      <c r="L30" s="60">
        <v>195435</v>
      </c>
      <c r="M30" s="61"/>
      <c r="N30" s="60">
        <v>225345</v>
      </c>
      <c r="O30" s="61"/>
      <c r="P30" s="60">
        <v>225345</v>
      </c>
      <c r="Q30" s="61"/>
      <c r="R30" s="60">
        <v>225345</v>
      </c>
      <c r="S30" s="61"/>
      <c r="T30" s="60">
        <v>225345</v>
      </c>
      <c r="U30" s="61"/>
      <c r="V30" s="60">
        <v>225345</v>
      </c>
      <c r="W30" s="61"/>
      <c r="X30" s="60">
        <v>225345</v>
      </c>
      <c r="Y30" s="61"/>
      <c r="Z30" s="60">
        <v>225345</v>
      </c>
      <c r="AA30" s="61"/>
      <c r="AB30" s="64"/>
      <c r="AC30" s="65"/>
    </row>
    <row r="31" spans="1:29" ht="15" customHeight="1">
      <c r="A31" s="205" t="s">
        <v>121</v>
      </c>
      <c r="B31" s="177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178"/>
      <c r="AA31" s="178"/>
      <c r="AB31" s="178"/>
      <c r="AC31" s="178"/>
    </row>
    <row r="32" spans="1:29" ht="15.75" customHeight="1" thickBot="1">
      <c r="A32" s="179"/>
      <c r="B32" s="179"/>
      <c r="C32" s="179"/>
      <c r="D32" s="179"/>
      <c r="E32" s="179"/>
      <c r="F32" s="179"/>
      <c r="G32" s="179"/>
      <c r="H32" s="179"/>
      <c r="I32" s="179"/>
      <c r="J32" s="179"/>
      <c r="K32" s="179"/>
      <c r="L32" s="179"/>
      <c r="M32" s="179"/>
      <c r="N32" s="179"/>
      <c r="O32" s="179"/>
      <c r="P32" s="179"/>
      <c r="Q32" s="179"/>
      <c r="R32" s="179"/>
      <c r="S32" s="179"/>
      <c r="T32" s="179"/>
      <c r="U32" s="179"/>
      <c r="V32" s="179"/>
      <c r="W32" s="179"/>
      <c r="X32" s="179"/>
      <c r="Y32" s="179"/>
      <c r="Z32" s="179"/>
      <c r="AA32" s="179"/>
      <c r="AB32" s="179"/>
      <c r="AC32" s="179"/>
    </row>
    <row r="33" spans="1:37" ht="15.75" thickTop="1">
      <c r="A33" s="180" t="s">
        <v>0</v>
      </c>
      <c r="B33" s="181"/>
      <c r="C33" s="181"/>
      <c r="D33" s="182"/>
      <c r="E33" s="183" t="s">
        <v>1</v>
      </c>
      <c r="F33" s="181"/>
      <c r="G33" s="181"/>
      <c r="H33" s="181"/>
      <c r="I33" s="181"/>
      <c r="J33" s="181"/>
      <c r="K33" s="182"/>
      <c r="L33" s="183" t="s">
        <v>2</v>
      </c>
      <c r="M33" s="181"/>
      <c r="N33" s="181"/>
      <c r="O33" s="181"/>
      <c r="P33" s="181"/>
      <c r="Q33" s="181"/>
      <c r="R33" s="182"/>
      <c r="S33" s="183" t="s">
        <v>3</v>
      </c>
      <c r="T33" s="181"/>
      <c r="U33" s="181"/>
      <c r="V33" s="181"/>
      <c r="W33" s="181"/>
      <c r="X33" s="181"/>
      <c r="Y33" s="182"/>
      <c r="Z33" s="181" t="s">
        <v>4</v>
      </c>
      <c r="AA33" s="181"/>
      <c r="AB33" s="181"/>
      <c r="AC33" s="184"/>
    </row>
    <row r="34" spans="1:37" ht="35.25" customHeight="1" thickBot="1">
      <c r="A34" s="185"/>
      <c r="B34" s="186"/>
      <c r="C34" s="187"/>
      <c r="D34" s="139"/>
      <c r="E34" s="188" t="s">
        <v>47</v>
      </c>
      <c r="F34" s="189"/>
      <c r="G34" s="189"/>
      <c r="H34" s="189"/>
      <c r="I34" s="189"/>
      <c r="J34" s="189"/>
      <c r="K34" s="190"/>
      <c r="L34" s="138"/>
      <c r="M34" s="187"/>
      <c r="N34" s="187"/>
      <c r="O34" s="187"/>
      <c r="P34" s="187"/>
      <c r="Q34" s="187"/>
      <c r="R34" s="139"/>
      <c r="S34" s="191" t="s">
        <v>76</v>
      </c>
      <c r="T34" s="192"/>
      <c r="U34" s="192"/>
      <c r="V34" s="192"/>
      <c r="W34" s="192"/>
      <c r="X34" s="192"/>
      <c r="Y34" s="193"/>
      <c r="Z34" s="194" t="s">
        <v>5</v>
      </c>
      <c r="AA34" s="194"/>
      <c r="AB34" s="194"/>
      <c r="AC34" s="195"/>
    </row>
    <row r="35" spans="1:37" ht="10.5" customHeight="1" thickTop="1" thickBo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37" ht="23.25" customHeight="1">
      <c r="A36" s="170" t="s">
        <v>6</v>
      </c>
      <c r="B36" s="171"/>
      <c r="C36" s="172"/>
      <c r="D36" s="173" t="s">
        <v>11</v>
      </c>
      <c r="E36" s="174"/>
      <c r="F36" s="173" t="s">
        <v>12</v>
      </c>
      <c r="G36" s="174"/>
      <c r="H36" s="167" t="s">
        <v>13</v>
      </c>
      <c r="I36" s="168"/>
      <c r="J36" s="167" t="s">
        <v>14</v>
      </c>
      <c r="K36" s="168"/>
      <c r="L36" s="167" t="s">
        <v>15</v>
      </c>
      <c r="M36" s="168"/>
      <c r="N36" s="167" t="s">
        <v>16</v>
      </c>
      <c r="O36" s="168"/>
      <c r="P36" s="167" t="s">
        <v>17</v>
      </c>
      <c r="Q36" s="168"/>
      <c r="R36" s="167" t="s">
        <v>18</v>
      </c>
      <c r="S36" s="168"/>
      <c r="T36" s="167" t="s">
        <v>7</v>
      </c>
      <c r="U36" s="168"/>
      <c r="V36" s="167" t="s">
        <v>8</v>
      </c>
      <c r="W36" s="168"/>
      <c r="X36" s="167" t="s">
        <v>9</v>
      </c>
      <c r="Y36" s="168"/>
      <c r="Z36" s="167" t="s">
        <v>10</v>
      </c>
      <c r="AA36" s="168"/>
      <c r="AB36" s="167" t="s">
        <v>19</v>
      </c>
      <c r="AC36" s="169"/>
    </row>
    <row r="37" spans="1:37" ht="23.25" customHeight="1">
      <c r="A37" s="162" t="s">
        <v>41</v>
      </c>
      <c r="B37" s="163"/>
      <c r="C37" s="164"/>
      <c r="D37" s="33">
        <v>13</v>
      </c>
      <c r="E37" s="34" t="s">
        <v>20</v>
      </c>
      <c r="F37" s="33">
        <v>12</v>
      </c>
      <c r="G37" s="34" t="s">
        <v>20</v>
      </c>
      <c r="H37" s="3">
        <v>11</v>
      </c>
      <c r="I37" s="4" t="s">
        <v>20</v>
      </c>
      <c r="J37" s="3">
        <v>15</v>
      </c>
      <c r="K37" s="4" t="s">
        <v>20</v>
      </c>
      <c r="L37" s="3">
        <v>23</v>
      </c>
      <c r="M37" s="4" t="s">
        <v>20</v>
      </c>
      <c r="N37" s="3">
        <v>13</v>
      </c>
      <c r="O37" s="4" t="s">
        <v>20</v>
      </c>
      <c r="P37" s="3">
        <v>18</v>
      </c>
      <c r="Q37" s="4" t="s">
        <v>20</v>
      </c>
      <c r="R37" s="3">
        <v>15</v>
      </c>
      <c r="S37" s="4" t="s">
        <v>20</v>
      </c>
      <c r="T37" s="3">
        <v>12</v>
      </c>
      <c r="U37" s="4" t="s">
        <v>20</v>
      </c>
      <c r="V37" s="3">
        <v>9</v>
      </c>
      <c r="W37" s="4" t="s">
        <v>20</v>
      </c>
      <c r="X37" s="3">
        <v>6</v>
      </c>
      <c r="Y37" s="4" t="s">
        <v>20</v>
      </c>
      <c r="Z37" s="33">
        <v>8</v>
      </c>
      <c r="AA37" s="34" t="s">
        <v>20</v>
      </c>
      <c r="AB37" s="5">
        <f>Z37+X37+V37+T37+R37+P37+N37+L37+J37+H37+F37+D37</f>
        <v>155</v>
      </c>
      <c r="AC37" s="9" t="s">
        <v>20</v>
      </c>
    </row>
    <row r="38" spans="1:37" ht="23.25" customHeight="1">
      <c r="A38" s="162" t="s">
        <v>42</v>
      </c>
      <c r="B38" s="163"/>
      <c r="C38" s="164"/>
      <c r="D38" s="33"/>
      <c r="E38" s="34" t="s">
        <v>20</v>
      </c>
      <c r="F38" s="33"/>
      <c r="G38" s="34" t="s">
        <v>20</v>
      </c>
      <c r="H38" s="3">
        <v>2</v>
      </c>
      <c r="I38" s="4" t="s">
        <v>20</v>
      </c>
      <c r="J38" s="3">
        <v>1</v>
      </c>
      <c r="K38" s="4" t="s">
        <v>20</v>
      </c>
      <c r="L38" s="3">
        <v>3</v>
      </c>
      <c r="M38" s="4" t="s">
        <v>20</v>
      </c>
      <c r="N38" s="3">
        <v>2</v>
      </c>
      <c r="O38" s="4" t="s">
        <v>20</v>
      </c>
      <c r="P38" s="3"/>
      <c r="Q38" s="4" t="s">
        <v>20</v>
      </c>
      <c r="R38" s="3"/>
      <c r="S38" s="4" t="s">
        <v>20</v>
      </c>
      <c r="T38" s="3"/>
      <c r="U38" s="4" t="s">
        <v>20</v>
      </c>
      <c r="V38" s="3"/>
      <c r="W38" s="4" t="s">
        <v>20</v>
      </c>
      <c r="X38" s="3">
        <v>1</v>
      </c>
      <c r="Y38" s="4" t="s">
        <v>20</v>
      </c>
      <c r="Z38" s="33"/>
      <c r="AA38" s="34" t="s">
        <v>20</v>
      </c>
      <c r="AB38" s="5"/>
      <c r="AC38" s="9" t="s">
        <v>21</v>
      </c>
      <c r="AF38" s="198" t="s">
        <v>77</v>
      </c>
      <c r="AG38" s="198"/>
      <c r="AH38" s="198"/>
      <c r="AI38" s="198">
        <v>15</v>
      </c>
      <c r="AJ38" s="198"/>
      <c r="AK38" s="198"/>
    </row>
    <row r="39" spans="1:37" ht="23.25" customHeight="1">
      <c r="A39" s="162" t="s">
        <v>50</v>
      </c>
      <c r="B39" s="163"/>
      <c r="C39" s="164"/>
      <c r="D39" s="33">
        <v>25</v>
      </c>
      <c r="E39" s="34" t="s">
        <v>21</v>
      </c>
      <c r="F39" s="33"/>
      <c r="G39" s="34" t="s">
        <v>21</v>
      </c>
      <c r="H39" s="3"/>
      <c r="I39" s="4" t="s">
        <v>21</v>
      </c>
      <c r="J39" s="3"/>
      <c r="K39" s="4" t="s">
        <v>21</v>
      </c>
      <c r="L39" s="3"/>
      <c r="M39" s="4" t="s">
        <v>21</v>
      </c>
      <c r="N39" s="3"/>
      <c r="O39" s="4" t="s">
        <v>21</v>
      </c>
      <c r="P39" s="3">
        <v>1</v>
      </c>
      <c r="Q39" s="4" t="s">
        <v>21</v>
      </c>
      <c r="R39" s="3">
        <v>0.5</v>
      </c>
      <c r="S39" s="4" t="s">
        <v>21</v>
      </c>
      <c r="T39" s="3"/>
      <c r="U39" s="4" t="s">
        <v>21</v>
      </c>
      <c r="V39" s="3"/>
      <c r="W39" s="4" t="s">
        <v>21</v>
      </c>
      <c r="X39" s="3"/>
      <c r="Y39" s="4" t="s">
        <v>21</v>
      </c>
      <c r="Z39" s="33"/>
      <c r="AA39" s="34" t="s">
        <v>21</v>
      </c>
      <c r="AB39" s="5"/>
      <c r="AC39" s="9" t="s">
        <v>21</v>
      </c>
      <c r="AF39" s="198"/>
      <c r="AG39" s="198"/>
      <c r="AH39" s="198"/>
      <c r="AI39" s="198"/>
      <c r="AJ39" s="198"/>
      <c r="AK39" s="198"/>
    </row>
    <row r="40" spans="1:37" ht="23.25" customHeight="1" thickBot="1">
      <c r="A40" s="159" t="s">
        <v>62</v>
      </c>
      <c r="B40" s="160"/>
      <c r="C40" s="161"/>
      <c r="D40" s="33"/>
      <c r="E40" s="34" t="s">
        <v>21</v>
      </c>
      <c r="F40" s="33"/>
      <c r="G40" s="34" t="s">
        <v>21</v>
      </c>
      <c r="H40" s="3"/>
      <c r="I40" s="4" t="s">
        <v>21</v>
      </c>
      <c r="J40" s="3"/>
      <c r="K40" s="4" t="s">
        <v>21</v>
      </c>
      <c r="L40" s="3"/>
      <c r="M40" s="4" t="s">
        <v>21</v>
      </c>
      <c r="N40" s="3"/>
      <c r="O40" s="4" t="s">
        <v>21</v>
      </c>
      <c r="P40" s="3"/>
      <c r="Q40" s="4" t="s">
        <v>21</v>
      </c>
      <c r="R40" s="3"/>
      <c r="S40" s="4" t="s">
        <v>21</v>
      </c>
      <c r="T40" s="3"/>
      <c r="U40" s="4" t="s">
        <v>21</v>
      </c>
      <c r="V40" s="3"/>
      <c r="W40" s="4" t="s">
        <v>21</v>
      </c>
      <c r="X40" s="3"/>
      <c r="Y40" s="4" t="s">
        <v>21</v>
      </c>
      <c r="Z40" s="33"/>
      <c r="AA40" s="34" t="s">
        <v>21</v>
      </c>
      <c r="AB40" s="5"/>
      <c r="AC40" s="9" t="s">
        <v>21</v>
      </c>
      <c r="AF40" s="204">
        <v>180000</v>
      </c>
      <c r="AG40" s="204"/>
      <c r="AH40" s="204"/>
      <c r="AI40" s="204"/>
      <c r="AJ40" s="204"/>
      <c r="AK40" s="204"/>
    </row>
    <row r="41" spans="1:37" ht="23.25" customHeight="1" thickTop="1">
      <c r="A41" s="77" t="s">
        <v>93</v>
      </c>
      <c r="B41" s="78"/>
      <c r="C41" s="79"/>
      <c r="D41" s="151"/>
      <c r="E41" s="152"/>
      <c r="F41" s="151">
        <v>180000</v>
      </c>
      <c r="G41" s="152"/>
      <c r="H41" s="153">
        <v>180000</v>
      </c>
      <c r="I41" s="154"/>
      <c r="J41" s="153">
        <v>180000</v>
      </c>
      <c r="K41" s="154"/>
      <c r="L41" s="153">
        <v>180000</v>
      </c>
      <c r="M41" s="154"/>
      <c r="N41" s="153">
        <v>180000</v>
      </c>
      <c r="O41" s="154"/>
      <c r="P41" s="153">
        <v>180000</v>
      </c>
      <c r="Q41" s="154"/>
      <c r="R41" s="153">
        <v>180000</v>
      </c>
      <c r="S41" s="154"/>
      <c r="T41" s="153">
        <v>180000</v>
      </c>
      <c r="U41" s="154"/>
      <c r="V41" s="153">
        <v>180000</v>
      </c>
      <c r="W41" s="154"/>
      <c r="X41" s="153">
        <v>180000</v>
      </c>
      <c r="Y41" s="154"/>
      <c r="Z41" s="151">
        <v>180000</v>
      </c>
      <c r="AA41" s="152"/>
      <c r="AB41" s="157"/>
      <c r="AC41" s="158"/>
      <c r="AF41" s="204"/>
      <c r="AG41" s="204"/>
      <c r="AH41" s="204"/>
      <c r="AI41" s="204"/>
      <c r="AJ41" s="204"/>
      <c r="AK41" s="204"/>
    </row>
    <row r="42" spans="1:37" ht="23.25" customHeight="1">
      <c r="A42" s="77" t="s">
        <v>25</v>
      </c>
      <c r="B42" s="78"/>
      <c r="C42" s="79"/>
      <c r="D42" s="80">
        <v>20000</v>
      </c>
      <c r="E42" s="81"/>
      <c r="F42" s="80">
        <v>3000</v>
      </c>
      <c r="G42" s="81"/>
      <c r="H42" s="80">
        <v>3000</v>
      </c>
      <c r="I42" s="81"/>
      <c r="J42" s="80">
        <v>3000</v>
      </c>
      <c r="K42" s="81"/>
      <c r="L42" s="80">
        <v>3000</v>
      </c>
      <c r="M42" s="81"/>
      <c r="N42" s="80">
        <v>3000</v>
      </c>
      <c r="O42" s="81"/>
      <c r="P42" s="80">
        <v>3000</v>
      </c>
      <c r="Q42" s="81"/>
      <c r="R42" s="80">
        <v>3000</v>
      </c>
      <c r="S42" s="81"/>
      <c r="T42" s="80">
        <v>3000</v>
      </c>
      <c r="U42" s="81"/>
      <c r="V42" s="80">
        <v>3000</v>
      </c>
      <c r="W42" s="81"/>
      <c r="X42" s="80">
        <v>3000</v>
      </c>
      <c r="Y42" s="81"/>
      <c r="Z42" s="80">
        <v>3000</v>
      </c>
      <c r="AA42" s="81"/>
      <c r="AB42" s="86"/>
      <c r="AC42" s="87"/>
      <c r="AF42" s="204"/>
      <c r="AG42" s="204"/>
      <c r="AH42" s="204"/>
      <c r="AI42" s="204"/>
      <c r="AJ42" s="204"/>
      <c r="AK42" s="204"/>
    </row>
    <row r="43" spans="1:37" ht="23.25" customHeight="1">
      <c r="A43" s="162" t="s">
        <v>50</v>
      </c>
      <c r="B43" s="163"/>
      <c r="C43" s="164"/>
      <c r="D43" s="106">
        <v>2812</v>
      </c>
      <c r="E43" s="107"/>
      <c r="F43" s="106">
        <v>1395</v>
      </c>
      <c r="G43" s="107"/>
      <c r="H43" s="106">
        <v>1395</v>
      </c>
      <c r="I43" s="107"/>
      <c r="J43" s="106">
        <v>1395</v>
      </c>
      <c r="K43" s="107"/>
      <c r="L43" s="106">
        <v>1395</v>
      </c>
      <c r="M43" s="107"/>
      <c r="N43" s="106">
        <v>1395</v>
      </c>
      <c r="O43" s="107"/>
      <c r="P43" s="106">
        <v>1395</v>
      </c>
      <c r="Q43" s="107"/>
      <c r="R43" s="106">
        <v>1395</v>
      </c>
      <c r="S43" s="107"/>
      <c r="T43" s="106">
        <v>1395</v>
      </c>
      <c r="U43" s="107"/>
      <c r="V43" s="106">
        <v>1395</v>
      </c>
      <c r="W43" s="107"/>
      <c r="X43" s="106">
        <v>1395</v>
      </c>
      <c r="Y43" s="107"/>
      <c r="Z43" s="106">
        <v>1395</v>
      </c>
      <c r="AA43" s="107"/>
      <c r="AB43" s="98"/>
      <c r="AC43" s="99"/>
      <c r="AF43" s="196" t="s">
        <v>79</v>
      </c>
      <c r="AG43" s="196"/>
      <c r="AH43" s="196"/>
      <c r="AI43" s="196" t="s">
        <v>80</v>
      </c>
      <c r="AJ43" s="196"/>
      <c r="AK43" s="196"/>
    </row>
    <row r="44" spans="1:37" ht="23.25" customHeight="1">
      <c r="A44" s="165" t="s">
        <v>27</v>
      </c>
      <c r="B44" s="166"/>
      <c r="C44" s="163"/>
      <c r="D44" s="106">
        <v>20000</v>
      </c>
      <c r="E44" s="107"/>
      <c r="F44" s="106">
        <v>3000</v>
      </c>
      <c r="G44" s="107"/>
      <c r="H44" s="106">
        <v>3000</v>
      </c>
      <c r="I44" s="107"/>
      <c r="J44" s="106">
        <v>3000</v>
      </c>
      <c r="K44" s="107"/>
      <c r="L44" s="106">
        <v>3000</v>
      </c>
      <c r="M44" s="107"/>
      <c r="N44" s="106">
        <v>3000</v>
      </c>
      <c r="O44" s="107"/>
      <c r="P44" s="106">
        <v>3000</v>
      </c>
      <c r="Q44" s="107"/>
      <c r="R44" s="106">
        <v>3000</v>
      </c>
      <c r="S44" s="107"/>
      <c r="T44" s="106">
        <v>3000</v>
      </c>
      <c r="U44" s="107"/>
      <c r="V44" s="106">
        <v>3000</v>
      </c>
      <c r="W44" s="107"/>
      <c r="X44" s="106">
        <v>3000</v>
      </c>
      <c r="Y44" s="107"/>
      <c r="Z44" s="106">
        <v>3000</v>
      </c>
      <c r="AA44" s="107"/>
      <c r="AB44" s="98"/>
      <c r="AC44" s="99"/>
      <c r="AF44" s="197">
        <v>9144</v>
      </c>
      <c r="AG44" s="197"/>
      <c r="AH44" s="197"/>
      <c r="AI44" s="197">
        <v>16470</v>
      </c>
      <c r="AJ44" s="197"/>
      <c r="AK44" s="197"/>
    </row>
    <row r="45" spans="1:37" ht="23.25" customHeight="1" thickBot="1">
      <c r="A45" s="159" t="s">
        <v>51</v>
      </c>
      <c r="B45" s="160"/>
      <c r="C45" s="161"/>
      <c r="D45" s="140">
        <v>2812</v>
      </c>
      <c r="E45" s="141"/>
      <c r="F45" s="140">
        <v>1562</v>
      </c>
      <c r="G45" s="141"/>
      <c r="H45" s="140">
        <v>1562</v>
      </c>
      <c r="I45" s="141"/>
      <c r="J45" s="140">
        <v>1562</v>
      </c>
      <c r="K45" s="141"/>
      <c r="L45" s="140">
        <v>1562</v>
      </c>
      <c r="M45" s="141"/>
      <c r="N45" s="140">
        <v>1562</v>
      </c>
      <c r="O45" s="141"/>
      <c r="P45" s="140">
        <v>1562</v>
      </c>
      <c r="Q45" s="141"/>
      <c r="R45" s="140">
        <v>1562</v>
      </c>
      <c r="S45" s="141"/>
      <c r="T45" s="140">
        <v>1562</v>
      </c>
      <c r="U45" s="141"/>
      <c r="V45" s="140">
        <v>1562</v>
      </c>
      <c r="W45" s="141"/>
      <c r="X45" s="140">
        <v>1562</v>
      </c>
      <c r="Y45" s="141"/>
      <c r="Z45" s="140">
        <v>1562</v>
      </c>
      <c r="AA45" s="141"/>
      <c r="AB45" s="146"/>
      <c r="AC45" s="147"/>
    </row>
    <row r="46" spans="1:37" ht="23.25" customHeight="1" thickTop="1">
      <c r="A46" s="148" t="s">
        <v>43</v>
      </c>
      <c r="B46" s="26" t="s">
        <v>59</v>
      </c>
      <c r="C46" s="22" t="s">
        <v>44</v>
      </c>
      <c r="D46" s="151"/>
      <c r="E46" s="152"/>
      <c r="F46" s="151"/>
      <c r="G46" s="152"/>
      <c r="H46" s="153"/>
      <c r="I46" s="154"/>
      <c r="J46" s="153"/>
      <c r="K46" s="154"/>
      <c r="L46" s="153"/>
      <c r="M46" s="154"/>
      <c r="N46" s="153"/>
      <c r="O46" s="154"/>
      <c r="P46" s="153"/>
      <c r="Q46" s="154"/>
      <c r="R46" s="153"/>
      <c r="S46" s="154"/>
      <c r="T46" s="153"/>
      <c r="U46" s="154"/>
      <c r="V46" s="153"/>
      <c r="W46" s="154"/>
      <c r="X46" s="153"/>
      <c r="Y46" s="154"/>
      <c r="Z46" s="151"/>
      <c r="AA46" s="152"/>
      <c r="AB46" s="157"/>
      <c r="AC46" s="158"/>
    </row>
    <row r="47" spans="1:37" ht="23.25" customHeight="1">
      <c r="A47" s="149"/>
      <c r="B47" s="27" t="s">
        <v>60</v>
      </c>
      <c r="C47" s="19" t="s">
        <v>45</v>
      </c>
      <c r="D47" s="106"/>
      <c r="E47" s="107"/>
      <c r="F47" s="106"/>
      <c r="G47" s="107"/>
      <c r="H47" s="94"/>
      <c r="I47" s="95"/>
      <c r="J47" s="94"/>
      <c r="K47" s="95"/>
      <c r="L47" s="94"/>
      <c r="M47" s="95"/>
      <c r="N47" s="94">
        <v>2500</v>
      </c>
      <c r="O47" s="95"/>
      <c r="P47" s="94"/>
      <c r="Q47" s="95"/>
      <c r="R47" s="94"/>
      <c r="S47" s="95"/>
      <c r="T47" s="94">
        <v>20000</v>
      </c>
      <c r="U47" s="95"/>
      <c r="V47" s="94">
        <v>20000</v>
      </c>
      <c r="W47" s="95"/>
      <c r="X47" s="94">
        <v>20000</v>
      </c>
      <c r="Y47" s="95"/>
      <c r="Z47" s="106">
        <v>20000</v>
      </c>
      <c r="AA47" s="107"/>
      <c r="AB47" s="98"/>
      <c r="AC47" s="99"/>
    </row>
    <row r="48" spans="1:37" ht="23.25" customHeight="1">
      <c r="A48" s="149"/>
      <c r="B48" s="27" t="s">
        <v>61</v>
      </c>
      <c r="C48" s="19" t="s">
        <v>46</v>
      </c>
      <c r="D48" s="106"/>
      <c r="E48" s="107"/>
      <c r="F48" s="106"/>
      <c r="G48" s="107"/>
      <c r="H48" s="94"/>
      <c r="I48" s="95"/>
      <c r="J48" s="94"/>
      <c r="K48" s="95"/>
      <c r="L48" s="94"/>
      <c r="M48" s="95"/>
      <c r="N48" s="94"/>
      <c r="O48" s="95"/>
      <c r="P48" s="94"/>
      <c r="Q48" s="95"/>
      <c r="R48" s="94"/>
      <c r="S48" s="95"/>
      <c r="T48" s="94"/>
      <c r="U48" s="95"/>
      <c r="V48" s="94"/>
      <c r="W48" s="95"/>
      <c r="X48" s="94"/>
      <c r="Y48" s="95"/>
      <c r="Z48" s="106"/>
      <c r="AA48" s="107"/>
      <c r="AB48" s="98"/>
      <c r="AC48" s="99"/>
    </row>
    <row r="49" spans="1:29" ht="23.25" customHeight="1">
      <c r="A49" s="149"/>
      <c r="B49" s="100" t="s">
        <v>28</v>
      </c>
      <c r="C49" s="101"/>
      <c r="D49" s="106"/>
      <c r="E49" s="107"/>
      <c r="F49" s="106"/>
      <c r="G49" s="107"/>
      <c r="H49" s="94"/>
      <c r="I49" s="95"/>
      <c r="J49" s="94">
        <v>10000</v>
      </c>
      <c r="K49" s="95"/>
      <c r="L49" s="94">
        <v>50000</v>
      </c>
      <c r="M49" s="95"/>
      <c r="N49" s="94">
        <v>50000</v>
      </c>
      <c r="O49" s="95"/>
      <c r="P49" s="94">
        <v>20000</v>
      </c>
      <c r="Q49" s="95"/>
      <c r="R49" s="94"/>
      <c r="S49" s="95"/>
      <c r="T49" s="94"/>
      <c r="U49" s="95"/>
      <c r="V49" s="94"/>
      <c r="W49" s="95"/>
      <c r="X49" s="94"/>
      <c r="Y49" s="95"/>
      <c r="Z49" s="106"/>
      <c r="AA49" s="107"/>
      <c r="AB49" s="98"/>
      <c r="AC49" s="99"/>
    </row>
    <row r="50" spans="1:29" ht="23.25" customHeight="1">
      <c r="A50" s="149"/>
      <c r="B50" s="100" t="s">
        <v>29</v>
      </c>
      <c r="C50" s="101"/>
      <c r="D50" s="106"/>
      <c r="E50" s="107"/>
      <c r="F50" s="106"/>
      <c r="G50" s="107"/>
      <c r="H50" s="94"/>
      <c r="I50" s="95"/>
      <c r="J50" s="94">
        <v>7200</v>
      </c>
      <c r="K50" s="95"/>
      <c r="L50" s="94"/>
      <c r="M50" s="95"/>
      <c r="N50" s="94">
        <v>900</v>
      </c>
      <c r="O50" s="95"/>
      <c r="P50" s="94">
        <v>5850</v>
      </c>
      <c r="Q50" s="95"/>
      <c r="R50" s="94">
        <v>4050</v>
      </c>
      <c r="S50" s="95"/>
      <c r="T50" s="94">
        <v>4950</v>
      </c>
      <c r="U50" s="95"/>
      <c r="V50" s="94">
        <v>3150</v>
      </c>
      <c r="W50" s="95"/>
      <c r="X50" s="94">
        <v>3100</v>
      </c>
      <c r="Y50" s="95"/>
      <c r="Z50" s="106">
        <v>4860</v>
      </c>
      <c r="AA50" s="107"/>
      <c r="AB50" s="98"/>
      <c r="AC50" s="99"/>
    </row>
    <row r="51" spans="1:29" ht="23.25" customHeight="1" thickBot="1">
      <c r="A51" s="150"/>
      <c r="B51" s="138" t="s">
        <v>30</v>
      </c>
      <c r="C51" s="139"/>
      <c r="D51" s="140"/>
      <c r="E51" s="141"/>
      <c r="F51" s="140"/>
      <c r="G51" s="141"/>
      <c r="H51" s="142">
        <v>30000</v>
      </c>
      <c r="I51" s="143"/>
      <c r="J51" s="142">
        <v>96000</v>
      </c>
      <c r="K51" s="143"/>
      <c r="L51" s="142">
        <v>133827</v>
      </c>
      <c r="M51" s="143"/>
      <c r="N51" s="142">
        <v>151828</v>
      </c>
      <c r="O51" s="143"/>
      <c r="P51" s="142"/>
      <c r="Q51" s="143"/>
      <c r="R51" s="142">
        <v>43424</v>
      </c>
      <c r="S51" s="143"/>
      <c r="T51" s="142">
        <v>5000</v>
      </c>
      <c r="U51" s="143"/>
      <c r="V51" s="142">
        <v>42000</v>
      </c>
      <c r="W51" s="143"/>
      <c r="X51" s="142">
        <v>54750</v>
      </c>
      <c r="Y51" s="143"/>
      <c r="Z51" s="140"/>
      <c r="AA51" s="141"/>
      <c r="AB51" s="146"/>
      <c r="AC51" s="147"/>
    </row>
    <row r="52" spans="1:29" ht="23.25" customHeight="1" thickTop="1">
      <c r="A52" s="77" t="s">
        <v>31</v>
      </c>
      <c r="B52" s="78"/>
      <c r="C52" s="79"/>
      <c r="D52" s="80">
        <f>D37*D42+D39*D43</f>
        <v>330300</v>
      </c>
      <c r="E52" s="81"/>
      <c r="F52" s="80">
        <f>F37*F42+F41</f>
        <v>216000</v>
      </c>
      <c r="G52" s="81"/>
      <c r="H52" s="82">
        <f>H37*H42+H41+H51</f>
        <v>243000</v>
      </c>
      <c r="I52" s="83"/>
      <c r="J52" s="82">
        <f>J37*J42+J38*J44+J41+J49+J51+J50</f>
        <v>341200</v>
      </c>
      <c r="K52" s="83"/>
      <c r="L52" s="82">
        <f>L41+L49+L51</f>
        <v>363827</v>
      </c>
      <c r="M52" s="83"/>
      <c r="N52" s="82">
        <f>N41+N37*N42+N47+N49+N50+N51</f>
        <v>424228</v>
      </c>
      <c r="O52" s="83"/>
      <c r="P52" s="82">
        <f>P41+P37*P42+P39*P43+P49+P50</f>
        <v>261245</v>
      </c>
      <c r="Q52" s="83"/>
      <c r="R52" s="82">
        <f>R41+R37*R42+R39*R43+R50+R51</f>
        <v>273171.5</v>
      </c>
      <c r="S52" s="83"/>
      <c r="T52" s="82">
        <f>T41+T37*T42+T47+T50+T51</f>
        <v>245950</v>
      </c>
      <c r="U52" s="83"/>
      <c r="V52" s="82">
        <f>V41+V37*V42+V47+V51+V50</f>
        <v>272150</v>
      </c>
      <c r="W52" s="83"/>
      <c r="X52" s="82">
        <f>X37*X42+X38*X44+X41+X47+X51+X50</f>
        <v>278850</v>
      </c>
      <c r="Y52" s="83"/>
      <c r="Z52" s="80">
        <f>Z41+Z37*Z42+Z47+Z50</f>
        <v>228860</v>
      </c>
      <c r="AA52" s="81"/>
      <c r="AB52" s="86"/>
      <c r="AC52" s="87"/>
    </row>
    <row r="53" spans="1:29" ht="23.25" customHeight="1" thickBot="1">
      <c r="A53" s="133" t="s">
        <v>40</v>
      </c>
      <c r="B53" s="134"/>
      <c r="C53" s="135"/>
      <c r="D53" s="136"/>
      <c r="E53" s="137"/>
      <c r="F53" s="136"/>
      <c r="G53" s="137"/>
      <c r="H53" s="116"/>
      <c r="I53" s="117"/>
      <c r="J53" s="116"/>
      <c r="K53" s="117"/>
      <c r="L53" s="116"/>
      <c r="M53" s="117"/>
      <c r="N53" s="116"/>
      <c r="O53" s="117"/>
      <c r="P53" s="116"/>
      <c r="Q53" s="117"/>
      <c r="R53" s="116"/>
      <c r="S53" s="117"/>
      <c r="T53" s="116"/>
      <c r="U53" s="117"/>
      <c r="V53" s="116"/>
      <c r="W53" s="117"/>
      <c r="X53" s="116"/>
      <c r="Y53" s="117"/>
      <c r="Z53" s="136"/>
      <c r="AA53" s="137"/>
      <c r="AB53" s="120"/>
      <c r="AC53" s="121"/>
    </row>
    <row r="54" spans="1:29" ht="23.25" customHeight="1" thickBot="1">
      <c r="A54" s="122" t="s">
        <v>19</v>
      </c>
      <c r="B54" s="123"/>
      <c r="C54" s="124"/>
      <c r="D54" s="125">
        <f>SUM(D52:D53)</f>
        <v>330300</v>
      </c>
      <c r="E54" s="126"/>
      <c r="F54" s="125">
        <f>SUM(F52:F53)</f>
        <v>216000</v>
      </c>
      <c r="G54" s="126"/>
      <c r="H54" s="127">
        <f>SUM(H52:H53)</f>
        <v>243000</v>
      </c>
      <c r="I54" s="128"/>
      <c r="J54" s="127">
        <f>SUM(J52:J53)</f>
        <v>341200</v>
      </c>
      <c r="K54" s="128"/>
      <c r="L54" s="127">
        <f>SUM(L52:L53)</f>
        <v>363827</v>
      </c>
      <c r="M54" s="128"/>
      <c r="N54" s="127">
        <f>SUM(N52:N53)</f>
        <v>424228</v>
      </c>
      <c r="O54" s="128"/>
      <c r="P54" s="127">
        <f>SUM(P52:P53)</f>
        <v>261245</v>
      </c>
      <c r="Q54" s="128"/>
      <c r="R54" s="127">
        <f>SUM(R52:R53)</f>
        <v>273171.5</v>
      </c>
      <c r="S54" s="128"/>
      <c r="T54" s="127">
        <f>SUM(T52:T53)</f>
        <v>245950</v>
      </c>
      <c r="U54" s="128"/>
      <c r="V54" s="127">
        <f>SUM(V52:V53)</f>
        <v>272150</v>
      </c>
      <c r="W54" s="128"/>
      <c r="X54" s="127">
        <f>SUM(X52:X53)</f>
        <v>278850</v>
      </c>
      <c r="Y54" s="128"/>
      <c r="Z54" s="125">
        <f>SUM(Z52:Z53)</f>
        <v>228860</v>
      </c>
      <c r="AA54" s="126"/>
      <c r="AB54" s="131"/>
      <c r="AC54" s="132"/>
    </row>
    <row r="55" spans="1:29" ht="23.25" customHeight="1">
      <c r="A55" s="88" t="s">
        <v>33</v>
      </c>
      <c r="B55" s="108" t="s">
        <v>34</v>
      </c>
      <c r="C55" s="109"/>
      <c r="D55" s="110">
        <f>D54*0.003</f>
        <v>990.9</v>
      </c>
      <c r="E55" s="111"/>
      <c r="F55" s="110">
        <f>F54*0.003</f>
        <v>648</v>
      </c>
      <c r="G55" s="111"/>
      <c r="H55" s="92">
        <f>H54*0.003</f>
        <v>729</v>
      </c>
      <c r="I55" s="93"/>
      <c r="J55" s="92">
        <f t="shared" ref="J55" si="31">J54*0.003</f>
        <v>1023.6</v>
      </c>
      <c r="K55" s="93"/>
      <c r="L55" s="92">
        <f t="shared" ref="L55" si="32">L54*0.003</f>
        <v>1091.481</v>
      </c>
      <c r="M55" s="93"/>
      <c r="N55" s="92">
        <f t="shared" ref="N55" si="33">N54*0.003</f>
        <v>1272.684</v>
      </c>
      <c r="O55" s="93"/>
      <c r="P55" s="92">
        <f t="shared" ref="P55" si="34">P54*0.003</f>
        <v>783.73500000000001</v>
      </c>
      <c r="Q55" s="93"/>
      <c r="R55" s="92">
        <v>819</v>
      </c>
      <c r="S55" s="93"/>
      <c r="T55" s="92">
        <f t="shared" ref="T55" si="35">T54*0.003</f>
        <v>737.85</v>
      </c>
      <c r="U55" s="93"/>
      <c r="V55" s="92">
        <f t="shared" ref="V55" si="36">V54*0.003</f>
        <v>816.45</v>
      </c>
      <c r="W55" s="93"/>
      <c r="X55" s="92">
        <f t="shared" ref="X55" si="37">X54*0.003</f>
        <v>836.55000000000007</v>
      </c>
      <c r="Y55" s="93"/>
      <c r="Z55" s="110">
        <f t="shared" ref="Z55" si="38">Z54*0.003</f>
        <v>686.58</v>
      </c>
      <c r="AA55" s="111"/>
      <c r="AB55" s="104"/>
      <c r="AC55" s="105"/>
    </row>
    <row r="56" spans="1:29" ht="23.25" customHeight="1">
      <c r="A56" s="89"/>
      <c r="B56" s="100" t="s">
        <v>35</v>
      </c>
      <c r="C56" s="101"/>
      <c r="D56" s="106">
        <v>9890</v>
      </c>
      <c r="E56" s="107"/>
      <c r="F56" s="106">
        <v>5480</v>
      </c>
      <c r="G56" s="107"/>
      <c r="H56" s="94">
        <v>6420</v>
      </c>
      <c r="I56" s="95"/>
      <c r="J56" s="94">
        <v>11360</v>
      </c>
      <c r="K56" s="95"/>
      <c r="L56" s="94">
        <v>12340</v>
      </c>
      <c r="M56" s="95"/>
      <c r="N56" s="94">
        <v>15040</v>
      </c>
      <c r="O56" s="95"/>
      <c r="P56" s="94">
        <v>6320</v>
      </c>
      <c r="Q56" s="95"/>
      <c r="R56" s="94">
        <v>7490</v>
      </c>
      <c r="S56" s="95"/>
      <c r="T56" s="94">
        <v>7490</v>
      </c>
      <c r="U56" s="95"/>
      <c r="V56" s="94">
        <v>7080</v>
      </c>
      <c r="W56" s="95"/>
      <c r="X56" s="94">
        <v>7290</v>
      </c>
      <c r="Y56" s="95"/>
      <c r="Z56" s="106">
        <v>5610</v>
      </c>
      <c r="AA56" s="107"/>
      <c r="AB56" s="98"/>
      <c r="AC56" s="99"/>
    </row>
    <row r="57" spans="1:29" ht="23.25" customHeight="1">
      <c r="A57" s="89"/>
      <c r="B57" s="100" t="s">
        <v>48</v>
      </c>
      <c r="C57" s="101"/>
      <c r="D57" s="106">
        <v>0</v>
      </c>
      <c r="E57" s="107"/>
      <c r="F57" s="106">
        <v>0</v>
      </c>
      <c r="G57" s="107"/>
      <c r="H57" s="94">
        <v>0</v>
      </c>
      <c r="I57" s="95"/>
      <c r="J57" s="94">
        <v>9900</v>
      </c>
      <c r="K57" s="95"/>
      <c r="L57" s="94">
        <v>9700</v>
      </c>
      <c r="M57" s="95"/>
      <c r="N57" s="94">
        <v>9700</v>
      </c>
      <c r="O57" s="95"/>
      <c r="P57" s="94">
        <v>9700</v>
      </c>
      <c r="Q57" s="95"/>
      <c r="R57" s="94">
        <v>9700</v>
      </c>
      <c r="S57" s="95"/>
      <c r="T57" s="94">
        <v>9700</v>
      </c>
      <c r="U57" s="95"/>
      <c r="V57" s="94">
        <v>9700</v>
      </c>
      <c r="W57" s="95"/>
      <c r="X57" s="94">
        <v>9700</v>
      </c>
      <c r="Y57" s="95"/>
      <c r="Z57" s="106">
        <v>9700</v>
      </c>
      <c r="AA57" s="107"/>
      <c r="AB57" s="98"/>
      <c r="AC57" s="99"/>
    </row>
    <row r="58" spans="1:29" ht="23.25" customHeight="1">
      <c r="A58" s="90"/>
      <c r="B58" s="100" t="s">
        <v>49</v>
      </c>
      <c r="C58" s="101"/>
      <c r="D58" s="80">
        <v>0</v>
      </c>
      <c r="E58" s="81"/>
      <c r="F58" s="80">
        <v>0</v>
      </c>
      <c r="G58" s="81"/>
      <c r="H58" s="82">
        <v>25614</v>
      </c>
      <c r="I58" s="83"/>
      <c r="J58" s="82">
        <v>25614</v>
      </c>
      <c r="K58" s="83"/>
      <c r="L58" s="82">
        <v>25614</v>
      </c>
      <c r="M58" s="83"/>
      <c r="N58" s="82">
        <v>25614</v>
      </c>
      <c r="O58" s="83"/>
      <c r="P58" s="82">
        <v>25614</v>
      </c>
      <c r="Q58" s="83"/>
      <c r="R58" s="82">
        <v>25614</v>
      </c>
      <c r="S58" s="83"/>
      <c r="T58" s="82">
        <v>25614</v>
      </c>
      <c r="U58" s="83"/>
      <c r="V58" s="82">
        <v>25614</v>
      </c>
      <c r="W58" s="83"/>
      <c r="X58" s="82">
        <v>25614</v>
      </c>
      <c r="Y58" s="83"/>
      <c r="Z58" s="80">
        <v>25614</v>
      </c>
      <c r="AA58" s="81"/>
      <c r="AB58" s="86"/>
      <c r="AC58" s="87"/>
    </row>
    <row r="59" spans="1:29" ht="23.25" customHeight="1" thickBot="1">
      <c r="A59" s="91"/>
      <c r="B59" s="112" t="s">
        <v>52</v>
      </c>
      <c r="C59" s="113"/>
      <c r="D59" s="114"/>
      <c r="E59" s="115"/>
      <c r="F59" s="114"/>
      <c r="G59" s="115"/>
      <c r="H59" s="71"/>
      <c r="I59" s="72"/>
      <c r="J59" s="71">
        <v>10000</v>
      </c>
      <c r="K59" s="72"/>
      <c r="L59" s="71"/>
      <c r="M59" s="72"/>
      <c r="N59" s="71"/>
      <c r="O59" s="72"/>
      <c r="P59" s="71"/>
      <c r="Q59" s="72"/>
      <c r="R59" s="71"/>
      <c r="S59" s="72"/>
      <c r="T59" s="71"/>
      <c r="U59" s="72"/>
      <c r="V59" s="71">
        <v>42000</v>
      </c>
      <c r="W59" s="72"/>
      <c r="X59" s="71">
        <v>48750</v>
      </c>
      <c r="Y59" s="72"/>
      <c r="Z59" s="114"/>
      <c r="AA59" s="115"/>
      <c r="AB59" s="75"/>
      <c r="AC59" s="76"/>
    </row>
    <row r="60" spans="1:29" ht="23.25" customHeight="1" thickBot="1">
      <c r="A60" s="77" t="s">
        <v>37</v>
      </c>
      <c r="B60" s="78"/>
      <c r="C60" s="79"/>
      <c r="D60" s="80">
        <f>SUM(D55:D59)</f>
        <v>10880.9</v>
      </c>
      <c r="E60" s="81"/>
      <c r="F60" s="80">
        <f>SUM(F55:F59)</f>
        <v>6128</v>
      </c>
      <c r="G60" s="81"/>
      <c r="H60" s="82">
        <f t="shared" ref="H60" si="39">SUM(H55:H59)</f>
        <v>32763</v>
      </c>
      <c r="I60" s="83"/>
      <c r="J60" s="82">
        <f>SUM(J55:J59)</f>
        <v>57897.599999999999</v>
      </c>
      <c r="K60" s="83"/>
      <c r="L60" s="82">
        <f>SUM(L55:L59)</f>
        <v>48745.481</v>
      </c>
      <c r="M60" s="83"/>
      <c r="N60" s="82">
        <f t="shared" ref="N60" si="40">SUM(N55:N59)</f>
        <v>51626.684000000001</v>
      </c>
      <c r="O60" s="83"/>
      <c r="P60" s="82">
        <f>SUM(P55:P59)</f>
        <v>42417.735000000001</v>
      </c>
      <c r="Q60" s="83"/>
      <c r="R60" s="82">
        <f t="shared" ref="R60" si="41">SUM(R55:R59)</f>
        <v>43623</v>
      </c>
      <c r="S60" s="83"/>
      <c r="T60" s="82">
        <f t="shared" ref="T60" si="42">SUM(T55:T59)</f>
        <v>43541.85</v>
      </c>
      <c r="U60" s="83"/>
      <c r="V60" s="82">
        <f t="shared" ref="V60" si="43">SUM(V55:V59)</f>
        <v>85210.45</v>
      </c>
      <c r="W60" s="83"/>
      <c r="X60" s="82">
        <f t="shared" ref="X60" si="44">SUM(X55:X59)</f>
        <v>92190.55</v>
      </c>
      <c r="Y60" s="83"/>
      <c r="Z60" s="80">
        <f>SUM(Z55:Z59)</f>
        <v>41610.58</v>
      </c>
      <c r="AA60" s="81"/>
      <c r="AB60" s="86"/>
      <c r="AC60" s="87"/>
    </row>
    <row r="61" spans="1:29" ht="23.25" customHeight="1" thickTop="1" thickBot="1">
      <c r="A61" s="66" t="s">
        <v>38</v>
      </c>
      <c r="B61" s="67"/>
      <c r="C61" s="68"/>
      <c r="D61" s="69">
        <f>D54-D60</f>
        <v>319419.09999999998</v>
      </c>
      <c r="E61" s="70"/>
      <c r="F61" s="69">
        <f>F54-F60</f>
        <v>209872</v>
      </c>
      <c r="G61" s="70"/>
      <c r="H61" s="60">
        <f>H54-H60</f>
        <v>210237</v>
      </c>
      <c r="I61" s="61"/>
      <c r="J61" s="60">
        <f>J54-J60</f>
        <v>283302.40000000002</v>
      </c>
      <c r="K61" s="61"/>
      <c r="L61" s="60">
        <f>L54-L60</f>
        <v>315081.51899999997</v>
      </c>
      <c r="M61" s="61"/>
      <c r="N61" s="60">
        <f>N54-N60</f>
        <v>372601.31599999999</v>
      </c>
      <c r="O61" s="61"/>
      <c r="P61" s="60">
        <f>P54-P60</f>
        <v>218827.26500000001</v>
      </c>
      <c r="Q61" s="61"/>
      <c r="R61" s="60">
        <f>R54-R60</f>
        <v>229548.5</v>
      </c>
      <c r="S61" s="61"/>
      <c r="T61" s="60">
        <f>T54-T60</f>
        <v>202408.15</v>
      </c>
      <c r="U61" s="61"/>
      <c r="V61" s="60">
        <f>V54-V60</f>
        <v>186939.55</v>
      </c>
      <c r="W61" s="61"/>
      <c r="X61" s="60">
        <f>X54-X60</f>
        <v>186659.45</v>
      </c>
      <c r="Y61" s="61"/>
      <c r="Z61" s="69">
        <f>Z54-Z60</f>
        <v>187249.41999999998</v>
      </c>
      <c r="AA61" s="70"/>
      <c r="AB61" s="64"/>
      <c r="AC61" s="65"/>
    </row>
    <row r="62" spans="1:29">
      <c r="AB62" s="25"/>
      <c r="AC62" s="25"/>
    </row>
    <row r="63" spans="1:29">
      <c r="A63" s="177" t="s">
        <v>118</v>
      </c>
      <c r="B63" s="177"/>
      <c r="C63" s="178"/>
      <c r="D63" s="178"/>
      <c r="E63" s="178"/>
      <c r="F63" s="178"/>
      <c r="G63" s="178"/>
      <c r="H63" s="178"/>
      <c r="I63" s="178"/>
      <c r="J63" s="178"/>
      <c r="K63" s="178"/>
      <c r="L63" s="178"/>
      <c r="M63" s="178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  <c r="AA63" s="178"/>
      <c r="AB63" s="178"/>
      <c r="AC63" s="178"/>
    </row>
    <row r="64" spans="1:29" ht="15.75" thickBot="1">
      <c r="A64" s="179"/>
      <c r="B64" s="179"/>
      <c r="C64" s="179"/>
      <c r="D64" s="179"/>
      <c r="E64" s="179"/>
      <c r="F64" s="179"/>
      <c r="G64" s="179"/>
      <c r="H64" s="179"/>
      <c r="I64" s="179"/>
      <c r="J64" s="179"/>
      <c r="K64" s="179"/>
      <c r="L64" s="179"/>
      <c r="M64" s="179"/>
      <c r="N64" s="179"/>
      <c r="O64" s="179"/>
      <c r="P64" s="179"/>
      <c r="Q64" s="179"/>
      <c r="R64" s="179"/>
      <c r="S64" s="179"/>
      <c r="T64" s="179"/>
      <c r="U64" s="179"/>
      <c r="V64" s="179"/>
      <c r="W64" s="179"/>
      <c r="X64" s="179"/>
      <c r="Y64" s="179"/>
      <c r="Z64" s="179"/>
      <c r="AA64" s="179"/>
      <c r="AB64" s="179"/>
      <c r="AC64" s="179"/>
    </row>
    <row r="65" spans="1:29" ht="24" customHeight="1" thickTop="1">
      <c r="A65" s="180" t="s">
        <v>0</v>
      </c>
      <c r="B65" s="181"/>
      <c r="C65" s="181"/>
      <c r="D65" s="182"/>
      <c r="E65" s="183" t="s">
        <v>1</v>
      </c>
      <c r="F65" s="181"/>
      <c r="G65" s="181"/>
      <c r="H65" s="181"/>
      <c r="I65" s="181"/>
      <c r="J65" s="181"/>
      <c r="K65" s="182"/>
      <c r="L65" s="183" t="s">
        <v>2</v>
      </c>
      <c r="M65" s="181"/>
      <c r="N65" s="181"/>
      <c r="O65" s="181"/>
      <c r="P65" s="181"/>
      <c r="Q65" s="181"/>
      <c r="R65" s="182"/>
      <c r="S65" s="183" t="s">
        <v>3</v>
      </c>
      <c r="T65" s="181"/>
      <c r="U65" s="181"/>
      <c r="V65" s="181"/>
      <c r="W65" s="181"/>
      <c r="X65" s="181"/>
      <c r="Y65" s="182"/>
      <c r="Z65" s="181" t="s">
        <v>4</v>
      </c>
      <c r="AA65" s="181"/>
      <c r="AB65" s="181"/>
      <c r="AC65" s="184"/>
    </row>
    <row r="66" spans="1:29" ht="24" customHeight="1" thickBot="1">
      <c r="A66" s="185"/>
      <c r="B66" s="186"/>
      <c r="C66" s="187"/>
      <c r="D66" s="139"/>
      <c r="E66" s="188" t="s">
        <v>47</v>
      </c>
      <c r="F66" s="189"/>
      <c r="G66" s="189"/>
      <c r="H66" s="189"/>
      <c r="I66" s="189"/>
      <c r="J66" s="189"/>
      <c r="K66" s="190"/>
      <c r="L66" s="138"/>
      <c r="M66" s="187"/>
      <c r="N66" s="187"/>
      <c r="O66" s="187"/>
      <c r="P66" s="187"/>
      <c r="Q66" s="187"/>
      <c r="R66" s="139"/>
      <c r="S66" s="191" t="s">
        <v>76</v>
      </c>
      <c r="T66" s="192"/>
      <c r="U66" s="192"/>
      <c r="V66" s="192"/>
      <c r="W66" s="192"/>
      <c r="X66" s="192"/>
      <c r="Y66" s="193"/>
      <c r="Z66" s="194" t="s">
        <v>5</v>
      </c>
      <c r="AA66" s="194"/>
      <c r="AB66" s="194"/>
      <c r="AC66" s="195"/>
    </row>
    <row r="67" spans="1:29" ht="14.25" customHeight="1" thickTop="1" thickBo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23.25" customHeight="1">
      <c r="A68" s="170" t="s">
        <v>6</v>
      </c>
      <c r="B68" s="171"/>
      <c r="C68" s="172"/>
      <c r="D68" s="173" t="s">
        <v>11</v>
      </c>
      <c r="E68" s="174"/>
      <c r="F68" s="173" t="s">
        <v>12</v>
      </c>
      <c r="G68" s="174"/>
      <c r="H68" s="167" t="s">
        <v>13</v>
      </c>
      <c r="I68" s="168"/>
      <c r="J68" s="167" t="s">
        <v>14</v>
      </c>
      <c r="K68" s="168"/>
      <c r="L68" s="167" t="s">
        <v>15</v>
      </c>
      <c r="M68" s="168"/>
      <c r="N68" s="167" t="s">
        <v>16</v>
      </c>
      <c r="O68" s="168"/>
      <c r="P68" s="167" t="s">
        <v>17</v>
      </c>
      <c r="Q68" s="168"/>
      <c r="R68" s="167" t="s">
        <v>18</v>
      </c>
      <c r="S68" s="168"/>
      <c r="T68" s="167" t="s">
        <v>7</v>
      </c>
      <c r="U68" s="168"/>
      <c r="V68" s="167" t="s">
        <v>8</v>
      </c>
      <c r="W68" s="168"/>
      <c r="X68" s="167" t="s">
        <v>9</v>
      </c>
      <c r="Y68" s="168"/>
      <c r="Z68" s="167" t="s">
        <v>10</v>
      </c>
      <c r="AA68" s="168"/>
      <c r="AB68" s="167" t="s">
        <v>19</v>
      </c>
      <c r="AC68" s="169"/>
    </row>
    <row r="69" spans="1:29" ht="23.25" customHeight="1">
      <c r="A69" s="162" t="s">
        <v>41</v>
      </c>
      <c r="B69" s="163"/>
      <c r="C69" s="164"/>
      <c r="D69" s="33">
        <v>13</v>
      </c>
      <c r="E69" s="34" t="s">
        <v>20</v>
      </c>
      <c r="F69" s="33">
        <v>12</v>
      </c>
      <c r="G69" s="34" t="s">
        <v>20</v>
      </c>
      <c r="H69" s="3">
        <v>11</v>
      </c>
      <c r="I69" s="4" t="s">
        <v>20</v>
      </c>
      <c r="J69" s="3">
        <v>15</v>
      </c>
      <c r="K69" s="4" t="s">
        <v>20</v>
      </c>
      <c r="L69" s="3">
        <v>23</v>
      </c>
      <c r="M69" s="4" t="s">
        <v>20</v>
      </c>
      <c r="N69" s="3">
        <v>13</v>
      </c>
      <c r="O69" s="4" t="s">
        <v>20</v>
      </c>
      <c r="P69" s="3">
        <v>18</v>
      </c>
      <c r="Q69" s="4" t="s">
        <v>20</v>
      </c>
      <c r="R69" s="3">
        <v>15</v>
      </c>
      <c r="S69" s="4" t="s">
        <v>20</v>
      </c>
      <c r="T69" s="3">
        <v>12</v>
      </c>
      <c r="U69" s="4" t="s">
        <v>20</v>
      </c>
      <c r="V69" s="3">
        <v>9</v>
      </c>
      <c r="W69" s="4" t="s">
        <v>20</v>
      </c>
      <c r="X69" s="3">
        <v>6</v>
      </c>
      <c r="Y69" s="4" t="s">
        <v>20</v>
      </c>
      <c r="Z69" s="31">
        <v>21</v>
      </c>
      <c r="AA69" s="32" t="s">
        <v>20</v>
      </c>
      <c r="AB69" s="5">
        <f>Z69+X69+V69+T69+R69+P69+N69+L69+J69+H69+F69+D69</f>
        <v>168</v>
      </c>
      <c r="AC69" s="9" t="s">
        <v>20</v>
      </c>
    </row>
    <row r="70" spans="1:29" ht="23.25" customHeight="1">
      <c r="A70" s="162" t="s">
        <v>42</v>
      </c>
      <c r="B70" s="163"/>
      <c r="C70" s="164"/>
      <c r="D70" s="33"/>
      <c r="E70" s="34" t="s">
        <v>20</v>
      </c>
      <c r="F70" s="33"/>
      <c r="G70" s="34" t="s">
        <v>20</v>
      </c>
      <c r="H70" s="3">
        <v>2</v>
      </c>
      <c r="I70" s="4" t="s">
        <v>20</v>
      </c>
      <c r="J70" s="3">
        <v>1</v>
      </c>
      <c r="K70" s="4" t="s">
        <v>20</v>
      </c>
      <c r="L70" s="3">
        <v>3</v>
      </c>
      <c r="M70" s="4" t="s">
        <v>20</v>
      </c>
      <c r="N70" s="3">
        <v>2</v>
      </c>
      <c r="O70" s="4" t="s">
        <v>20</v>
      </c>
      <c r="P70" s="3"/>
      <c r="Q70" s="4" t="s">
        <v>20</v>
      </c>
      <c r="R70" s="3"/>
      <c r="S70" s="4" t="s">
        <v>20</v>
      </c>
      <c r="T70" s="3"/>
      <c r="U70" s="4" t="s">
        <v>20</v>
      </c>
      <c r="V70" s="3"/>
      <c r="W70" s="4" t="s">
        <v>20</v>
      </c>
      <c r="X70" s="3">
        <v>1</v>
      </c>
      <c r="Y70" s="4" t="s">
        <v>20</v>
      </c>
      <c r="Z70" s="31"/>
      <c r="AA70" s="32" t="s">
        <v>20</v>
      </c>
      <c r="AB70" s="5"/>
      <c r="AC70" s="9" t="s">
        <v>21</v>
      </c>
    </row>
    <row r="71" spans="1:29" ht="23.25" customHeight="1">
      <c r="A71" s="162" t="s">
        <v>50</v>
      </c>
      <c r="B71" s="163"/>
      <c r="C71" s="164"/>
      <c r="D71" s="33">
        <v>25</v>
      </c>
      <c r="E71" s="34" t="s">
        <v>21</v>
      </c>
      <c r="F71" s="33"/>
      <c r="G71" s="34" t="s">
        <v>21</v>
      </c>
      <c r="H71" s="3"/>
      <c r="I71" s="4" t="s">
        <v>21</v>
      </c>
      <c r="J71" s="3"/>
      <c r="K71" s="4" t="s">
        <v>21</v>
      </c>
      <c r="L71" s="3"/>
      <c r="M71" s="4" t="s">
        <v>21</v>
      </c>
      <c r="N71" s="3"/>
      <c r="O71" s="4" t="s">
        <v>21</v>
      </c>
      <c r="P71" s="3">
        <v>1</v>
      </c>
      <c r="Q71" s="4" t="s">
        <v>21</v>
      </c>
      <c r="R71" s="3">
        <v>0.5</v>
      </c>
      <c r="S71" s="4" t="s">
        <v>21</v>
      </c>
      <c r="T71" s="3"/>
      <c r="U71" s="4" t="s">
        <v>21</v>
      </c>
      <c r="V71" s="3"/>
      <c r="W71" s="4" t="s">
        <v>21</v>
      </c>
      <c r="X71" s="3"/>
      <c r="Y71" s="4" t="s">
        <v>21</v>
      </c>
      <c r="Z71" s="31"/>
      <c r="AA71" s="32" t="s">
        <v>21</v>
      </c>
      <c r="AB71" s="5"/>
      <c r="AC71" s="9" t="s">
        <v>21</v>
      </c>
    </row>
    <row r="72" spans="1:29" ht="23.25" customHeight="1" thickBot="1">
      <c r="A72" s="159" t="s">
        <v>62</v>
      </c>
      <c r="B72" s="160"/>
      <c r="C72" s="161"/>
      <c r="D72" s="33"/>
      <c r="E72" s="34" t="s">
        <v>21</v>
      </c>
      <c r="F72" s="33"/>
      <c r="G72" s="34" t="s">
        <v>21</v>
      </c>
      <c r="H72" s="3"/>
      <c r="I72" s="4" t="s">
        <v>21</v>
      </c>
      <c r="J72" s="3"/>
      <c r="K72" s="4" t="s">
        <v>21</v>
      </c>
      <c r="L72" s="3"/>
      <c r="M72" s="4" t="s">
        <v>21</v>
      </c>
      <c r="N72" s="3"/>
      <c r="O72" s="4" t="s">
        <v>21</v>
      </c>
      <c r="P72" s="3"/>
      <c r="Q72" s="4" t="s">
        <v>21</v>
      </c>
      <c r="R72" s="3"/>
      <c r="S72" s="4" t="s">
        <v>21</v>
      </c>
      <c r="T72" s="3"/>
      <c r="U72" s="4" t="s">
        <v>21</v>
      </c>
      <c r="V72" s="3"/>
      <c r="W72" s="4" t="s">
        <v>21</v>
      </c>
      <c r="X72" s="3"/>
      <c r="Y72" s="4" t="s">
        <v>21</v>
      </c>
      <c r="Z72" s="31"/>
      <c r="AA72" s="32" t="s">
        <v>21</v>
      </c>
      <c r="AB72" s="5"/>
      <c r="AC72" s="9" t="s">
        <v>21</v>
      </c>
    </row>
    <row r="73" spans="1:29" ht="23.25" customHeight="1" thickTop="1">
      <c r="A73" s="77" t="s">
        <v>93</v>
      </c>
      <c r="B73" s="78"/>
      <c r="C73" s="79"/>
      <c r="D73" s="151"/>
      <c r="E73" s="152"/>
      <c r="F73" s="151">
        <v>180000</v>
      </c>
      <c r="G73" s="152"/>
      <c r="H73" s="153">
        <v>180000</v>
      </c>
      <c r="I73" s="154"/>
      <c r="J73" s="153">
        <v>180000</v>
      </c>
      <c r="K73" s="154"/>
      <c r="L73" s="153">
        <v>180000</v>
      </c>
      <c r="M73" s="154"/>
      <c r="N73" s="153">
        <v>180000</v>
      </c>
      <c r="O73" s="154"/>
      <c r="P73" s="153">
        <v>180000</v>
      </c>
      <c r="Q73" s="154"/>
      <c r="R73" s="153">
        <v>180000</v>
      </c>
      <c r="S73" s="154"/>
      <c r="T73" s="153">
        <v>180000</v>
      </c>
      <c r="U73" s="154"/>
      <c r="V73" s="153">
        <v>180000</v>
      </c>
      <c r="W73" s="154"/>
      <c r="X73" s="153">
        <v>180000</v>
      </c>
      <c r="Y73" s="154"/>
      <c r="Z73" s="155">
        <v>180000</v>
      </c>
      <c r="AA73" s="156"/>
      <c r="AB73" s="157"/>
      <c r="AC73" s="158"/>
    </row>
    <row r="74" spans="1:29" ht="23.25" customHeight="1">
      <c r="A74" s="77" t="s">
        <v>25</v>
      </c>
      <c r="B74" s="78"/>
      <c r="C74" s="79"/>
      <c r="D74" s="80">
        <v>20000</v>
      </c>
      <c r="E74" s="81"/>
      <c r="F74" s="80">
        <v>3000</v>
      </c>
      <c r="G74" s="81"/>
      <c r="H74" s="80">
        <v>3000</v>
      </c>
      <c r="I74" s="81"/>
      <c r="J74" s="80">
        <v>3000</v>
      </c>
      <c r="K74" s="81"/>
      <c r="L74" s="80">
        <v>3000</v>
      </c>
      <c r="M74" s="81"/>
      <c r="N74" s="80">
        <v>3000</v>
      </c>
      <c r="O74" s="81"/>
      <c r="P74" s="80">
        <v>3000</v>
      </c>
      <c r="Q74" s="81"/>
      <c r="R74" s="80">
        <v>3000</v>
      </c>
      <c r="S74" s="81"/>
      <c r="T74" s="80">
        <v>3000</v>
      </c>
      <c r="U74" s="81"/>
      <c r="V74" s="80">
        <v>3000</v>
      </c>
      <c r="W74" s="81"/>
      <c r="X74" s="80">
        <v>3000</v>
      </c>
      <c r="Y74" s="81"/>
      <c r="Z74" s="84">
        <v>3000</v>
      </c>
      <c r="AA74" s="85"/>
      <c r="AB74" s="86"/>
      <c r="AC74" s="87"/>
    </row>
    <row r="75" spans="1:29" ht="23.25" customHeight="1">
      <c r="A75" s="162" t="s">
        <v>50</v>
      </c>
      <c r="B75" s="163"/>
      <c r="C75" s="164"/>
      <c r="D75" s="106">
        <v>2812</v>
      </c>
      <c r="E75" s="107"/>
      <c r="F75" s="106">
        <v>1395</v>
      </c>
      <c r="G75" s="107"/>
      <c r="H75" s="106">
        <v>1395</v>
      </c>
      <c r="I75" s="107"/>
      <c r="J75" s="106">
        <v>1395</v>
      </c>
      <c r="K75" s="107"/>
      <c r="L75" s="106">
        <v>1395</v>
      </c>
      <c r="M75" s="107"/>
      <c r="N75" s="106">
        <v>1395</v>
      </c>
      <c r="O75" s="107"/>
      <c r="P75" s="106">
        <v>1395</v>
      </c>
      <c r="Q75" s="107"/>
      <c r="R75" s="106">
        <v>1395</v>
      </c>
      <c r="S75" s="107"/>
      <c r="T75" s="106">
        <v>1395</v>
      </c>
      <c r="U75" s="107"/>
      <c r="V75" s="106">
        <v>1395</v>
      </c>
      <c r="W75" s="107"/>
      <c r="X75" s="106">
        <v>1395</v>
      </c>
      <c r="Y75" s="107"/>
      <c r="Z75" s="96">
        <v>1395</v>
      </c>
      <c r="AA75" s="97"/>
      <c r="AB75" s="98"/>
      <c r="AC75" s="99"/>
    </row>
    <row r="76" spans="1:29" ht="23.25" customHeight="1">
      <c r="A76" s="165" t="s">
        <v>27</v>
      </c>
      <c r="B76" s="166"/>
      <c r="C76" s="163"/>
      <c r="D76" s="106">
        <v>20000</v>
      </c>
      <c r="E76" s="107"/>
      <c r="F76" s="106">
        <v>3000</v>
      </c>
      <c r="G76" s="107"/>
      <c r="H76" s="106">
        <v>3000</v>
      </c>
      <c r="I76" s="107"/>
      <c r="J76" s="106">
        <v>3000</v>
      </c>
      <c r="K76" s="107"/>
      <c r="L76" s="106">
        <v>3000</v>
      </c>
      <c r="M76" s="107"/>
      <c r="N76" s="106">
        <v>3000</v>
      </c>
      <c r="O76" s="107"/>
      <c r="P76" s="106">
        <v>3000</v>
      </c>
      <c r="Q76" s="107"/>
      <c r="R76" s="106">
        <v>3000</v>
      </c>
      <c r="S76" s="107"/>
      <c r="T76" s="106">
        <v>3000</v>
      </c>
      <c r="U76" s="107"/>
      <c r="V76" s="106">
        <v>3000</v>
      </c>
      <c r="W76" s="107"/>
      <c r="X76" s="106">
        <v>3000</v>
      </c>
      <c r="Y76" s="107"/>
      <c r="Z76" s="96">
        <v>3000</v>
      </c>
      <c r="AA76" s="97"/>
      <c r="AB76" s="98"/>
      <c r="AC76" s="99"/>
    </row>
    <row r="77" spans="1:29" ht="23.25" customHeight="1" thickBot="1">
      <c r="A77" s="159" t="s">
        <v>51</v>
      </c>
      <c r="B77" s="160"/>
      <c r="C77" s="161"/>
      <c r="D77" s="140">
        <v>2812</v>
      </c>
      <c r="E77" s="141"/>
      <c r="F77" s="140">
        <v>1562</v>
      </c>
      <c r="G77" s="141"/>
      <c r="H77" s="140">
        <v>1562</v>
      </c>
      <c r="I77" s="141"/>
      <c r="J77" s="140">
        <v>1562</v>
      </c>
      <c r="K77" s="141"/>
      <c r="L77" s="140">
        <v>1562</v>
      </c>
      <c r="M77" s="141"/>
      <c r="N77" s="140">
        <v>1562</v>
      </c>
      <c r="O77" s="141"/>
      <c r="P77" s="140">
        <v>1562</v>
      </c>
      <c r="Q77" s="141"/>
      <c r="R77" s="140">
        <v>1562</v>
      </c>
      <c r="S77" s="141"/>
      <c r="T77" s="140">
        <v>1562</v>
      </c>
      <c r="U77" s="141"/>
      <c r="V77" s="140">
        <v>1562</v>
      </c>
      <c r="W77" s="141"/>
      <c r="X77" s="140">
        <v>1562</v>
      </c>
      <c r="Y77" s="141"/>
      <c r="Z77" s="144">
        <v>1562</v>
      </c>
      <c r="AA77" s="145"/>
      <c r="AB77" s="146"/>
      <c r="AC77" s="147"/>
    </row>
    <row r="78" spans="1:29" ht="23.25" customHeight="1" thickTop="1">
      <c r="A78" s="148" t="s">
        <v>43</v>
      </c>
      <c r="B78" s="26" t="s">
        <v>59</v>
      </c>
      <c r="C78" s="22" t="s">
        <v>44</v>
      </c>
      <c r="D78" s="151"/>
      <c r="E78" s="152"/>
      <c r="F78" s="151"/>
      <c r="G78" s="152"/>
      <c r="H78" s="153"/>
      <c r="I78" s="154"/>
      <c r="J78" s="153"/>
      <c r="K78" s="154"/>
      <c r="L78" s="153"/>
      <c r="M78" s="154"/>
      <c r="N78" s="153"/>
      <c r="O78" s="154"/>
      <c r="P78" s="153"/>
      <c r="Q78" s="154"/>
      <c r="R78" s="153"/>
      <c r="S78" s="154"/>
      <c r="T78" s="153"/>
      <c r="U78" s="154"/>
      <c r="V78" s="153"/>
      <c r="W78" s="154"/>
      <c r="X78" s="153"/>
      <c r="Y78" s="154"/>
      <c r="Z78" s="155"/>
      <c r="AA78" s="156"/>
      <c r="AB78" s="157"/>
      <c r="AC78" s="158"/>
    </row>
    <row r="79" spans="1:29" ht="23.25" customHeight="1">
      <c r="A79" s="149"/>
      <c r="B79" s="27" t="s">
        <v>60</v>
      </c>
      <c r="C79" s="19" t="s">
        <v>45</v>
      </c>
      <c r="D79" s="106"/>
      <c r="E79" s="107"/>
      <c r="F79" s="106"/>
      <c r="G79" s="107"/>
      <c r="H79" s="94"/>
      <c r="I79" s="95"/>
      <c r="J79" s="94"/>
      <c r="K79" s="95"/>
      <c r="L79" s="94"/>
      <c r="M79" s="95"/>
      <c r="N79" s="94">
        <v>2500</v>
      </c>
      <c r="O79" s="95"/>
      <c r="P79" s="94"/>
      <c r="Q79" s="95"/>
      <c r="R79" s="94"/>
      <c r="S79" s="95"/>
      <c r="T79" s="94">
        <v>20000</v>
      </c>
      <c r="U79" s="95"/>
      <c r="V79" s="94">
        <v>20000</v>
      </c>
      <c r="W79" s="95"/>
      <c r="X79" s="94">
        <v>20000</v>
      </c>
      <c r="Y79" s="95"/>
      <c r="Z79" s="96"/>
      <c r="AA79" s="97"/>
      <c r="AB79" s="98"/>
      <c r="AC79" s="99"/>
    </row>
    <row r="80" spans="1:29" ht="23.25" customHeight="1">
      <c r="A80" s="149"/>
      <c r="B80" s="27" t="s">
        <v>61</v>
      </c>
      <c r="C80" s="19" t="s">
        <v>46</v>
      </c>
      <c r="D80" s="106"/>
      <c r="E80" s="107"/>
      <c r="F80" s="106"/>
      <c r="G80" s="107"/>
      <c r="H80" s="94"/>
      <c r="I80" s="95"/>
      <c r="J80" s="94"/>
      <c r="K80" s="95"/>
      <c r="L80" s="94"/>
      <c r="M80" s="95"/>
      <c r="N80" s="94"/>
      <c r="O80" s="95"/>
      <c r="P80" s="94"/>
      <c r="Q80" s="95"/>
      <c r="R80" s="94"/>
      <c r="S80" s="95"/>
      <c r="T80" s="94"/>
      <c r="U80" s="95"/>
      <c r="V80" s="94"/>
      <c r="W80" s="95"/>
      <c r="X80" s="94"/>
      <c r="Y80" s="95"/>
      <c r="Z80" s="96"/>
      <c r="AA80" s="97"/>
      <c r="AB80" s="98"/>
      <c r="AC80" s="99"/>
    </row>
    <row r="81" spans="1:29" ht="23.25" customHeight="1">
      <c r="A81" s="149"/>
      <c r="B81" s="100" t="s">
        <v>28</v>
      </c>
      <c r="C81" s="101"/>
      <c r="D81" s="106"/>
      <c r="E81" s="107"/>
      <c r="F81" s="106"/>
      <c r="G81" s="107"/>
      <c r="H81" s="94"/>
      <c r="I81" s="95"/>
      <c r="J81" s="94">
        <v>10000</v>
      </c>
      <c r="K81" s="95"/>
      <c r="L81" s="94">
        <v>50000</v>
      </c>
      <c r="M81" s="95"/>
      <c r="N81" s="94">
        <v>50000</v>
      </c>
      <c r="O81" s="95"/>
      <c r="P81" s="94">
        <v>20000</v>
      </c>
      <c r="Q81" s="95"/>
      <c r="R81" s="94"/>
      <c r="S81" s="95"/>
      <c r="T81" s="94"/>
      <c r="U81" s="95"/>
      <c r="V81" s="94"/>
      <c r="W81" s="95"/>
      <c r="X81" s="94"/>
      <c r="Y81" s="95"/>
      <c r="Z81" s="96"/>
      <c r="AA81" s="97"/>
      <c r="AB81" s="98"/>
      <c r="AC81" s="99"/>
    </row>
    <row r="82" spans="1:29" ht="23.25" customHeight="1">
      <c r="A82" s="149"/>
      <c r="B82" s="100" t="s">
        <v>29</v>
      </c>
      <c r="C82" s="101"/>
      <c r="D82" s="106"/>
      <c r="E82" s="107"/>
      <c r="F82" s="106"/>
      <c r="G82" s="107"/>
      <c r="H82" s="94"/>
      <c r="I82" s="95"/>
      <c r="J82" s="94">
        <v>7200</v>
      </c>
      <c r="K82" s="95"/>
      <c r="L82" s="94"/>
      <c r="M82" s="95"/>
      <c r="N82" s="94">
        <v>900</v>
      </c>
      <c r="O82" s="95"/>
      <c r="P82" s="94">
        <v>5850</v>
      </c>
      <c r="Q82" s="95"/>
      <c r="R82" s="94">
        <v>4050</v>
      </c>
      <c r="S82" s="95"/>
      <c r="T82" s="94">
        <v>4950</v>
      </c>
      <c r="U82" s="95"/>
      <c r="V82" s="94">
        <v>3150</v>
      </c>
      <c r="W82" s="95"/>
      <c r="X82" s="94">
        <v>3100</v>
      </c>
      <c r="Y82" s="95"/>
      <c r="Z82" s="96">
        <v>4850</v>
      </c>
      <c r="AA82" s="97"/>
      <c r="AB82" s="98"/>
      <c r="AC82" s="99"/>
    </row>
    <row r="83" spans="1:29" ht="23.25" customHeight="1" thickBot="1">
      <c r="A83" s="150"/>
      <c r="B83" s="138" t="s">
        <v>30</v>
      </c>
      <c r="C83" s="139"/>
      <c r="D83" s="140"/>
      <c r="E83" s="141"/>
      <c r="F83" s="140"/>
      <c r="G83" s="141"/>
      <c r="H83" s="142">
        <v>30000</v>
      </c>
      <c r="I83" s="143"/>
      <c r="J83" s="142">
        <v>96000</v>
      </c>
      <c r="K83" s="143"/>
      <c r="L83" s="142">
        <v>133827</v>
      </c>
      <c r="M83" s="143"/>
      <c r="N83" s="142">
        <v>151828</v>
      </c>
      <c r="O83" s="143"/>
      <c r="P83" s="142"/>
      <c r="Q83" s="143"/>
      <c r="R83" s="142">
        <v>43424</v>
      </c>
      <c r="S83" s="143"/>
      <c r="T83" s="142">
        <v>5000</v>
      </c>
      <c r="U83" s="143"/>
      <c r="V83" s="142">
        <v>42000</v>
      </c>
      <c r="W83" s="143"/>
      <c r="X83" s="142">
        <v>54750</v>
      </c>
      <c r="Y83" s="143"/>
      <c r="Z83" s="144"/>
      <c r="AA83" s="145"/>
      <c r="AB83" s="146"/>
      <c r="AC83" s="147"/>
    </row>
    <row r="84" spans="1:29" ht="23.25" customHeight="1" thickTop="1">
      <c r="A84" s="77" t="s">
        <v>31</v>
      </c>
      <c r="B84" s="78"/>
      <c r="C84" s="79"/>
      <c r="D84" s="80">
        <f>D69*D74+D71*D75</f>
        <v>330300</v>
      </c>
      <c r="E84" s="81"/>
      <c r="F84" s="80">
        <f>F69*F74+F73</f>
        <v>216000</v>
      </c>
      <c r="G84" s="81"/>
      <c r="H84" s="82">
        <f>H69*H74+H73+H83</f>
        <v>243000</v>
      </c>
      <c r="I84" s="83"/>
      <c r="J84" s="82">
        <f>J69*J74+J70*J76+J73+J81+J83+J82</f>
        <v>341200</v>
      </c>
      <c r="K84" s="83"/>
      <c r="L84" s="82">
        <f>L73+L81+L83</f>
        <v>363827</v>
      </c>
      <c r="M84" s="83"/>
      <c r="N84" s="82">
        <f>N73+N69*N74+N79+N81+N82+N83</f>
        <v>424228</v>
      </c>
      <c r="O84" s="83"/>
      <c r="P84" s="82">
        <f>P73+P69*P74+P71*P75+P81+P82</f>
        <v>261245</v>
      </c>
      <c r="Q84" s="83"/>
      <c r="R84" s="82">
        <f>R73+R69*R74+R71*R75+R82+R83</f>
        <v>273171.5</v>
      </c>
      <c r="S84" s="83"/>
      <c r="T84" s="82">
        <f>T73+T69*T74+T79+T82+T83</f>
        <v>245950</v>
      </c>
      <c r="U84" s="83"/>
      <c r="V84" s="82">
        <f>V73+V69*V74+V79+V83+V82</f>
        <v>272150</v>
      </c>
      <c r="W84" s="83"/>
      <c r="X84" s="82">
        <f>X69*X74+X70*X76+X73+X79+X83+X82</f>
        <v>278850</v>
      </c>
      <c r="Y84" s="83"/>
      <c r="Z84" s="84">
        <f>Z79+Z82+Z83+Z73</f>
        <v>184850</v>
      </c>
      <c r="AA84" s="85"/>
      <c r="AB84" s="86"/>
      <c r="AC84" s="87"/>
    </row>
    <row r="85" spans="1:29" ht="23.25" customHeight="1" thickBot="1">
      <c r="A85" s="133" t="s">
        <v>40</v>
      </c>
      <c r="B85" s="134"/>
      <c r="C85" s="135"/>
      <c r="D85" s="136"/>
      <c r="E85" s="137"/>
      <c r="F85" s="136"/>
      <c r="G85" s="137"/>
      <c r="H85" s="116"/>
      <c r="I85" s="117"/>
      <c r="J85" s="116"/>
      <c r="K85" s="117"/>
      <c r="L85" s="116"/>
      <c r="M85" s="117"/>
      <c r="N85" s="116"/>
      <c r="O85" s="117"/>
      <c r="P85" s="116"/>
      <c r="Q85" s="117"/>
      <c r="R85" s="116"/>
      <c r="S85" s="117"/>
      <c r="T85" s="116"/>
      <c r="U85" s="117"/>
      <c r="V85" s="116"/>
      <c r="W85" s="117"/>
      <c r="X85" s="116"/>
      <c r="Y85" s="117"/>
      <c r="Z85" s="118"/>
      <c r="AA85" s="119"/>
      <c r="AB85" s="120"/>
      <c r="AC85" s="121"/>
    </row>
    <row r="86" spans="1:29" ht="23.25" customHeight="1" thickBot="1">
      <c r="A86" s="122" t="s">
        <v>19</v>
      </c>
      <c r="B86" s="123"/>
      <c r="C86" s="124"/>
      <c r="D86" s="125">
        <f>SUM(D84:D85)</f>
        <v>330300</v>
      </c>
      <c r="E86" s="126"/>
      <c r="F86" s="125">
        <f>SUM(F84:F85)</f>
        <v>216000</v>
      </c>
      <c r="G86" s="126"/>
      <c r="H86" s="127">
        <f>SUM(H84:H85)</f>
        <v>243000</v>
      </c>
      <c r="I86" s="128"/>
      <c r="J86" s="127">
        <f>SUM(J84:J85)</f>
        <v>341200</v>
      </c>
      <c r="K86" s="128"/>
      <c r="L86" s="127">
        <f>SUM(L84:L85)</f>
        <v>363827</v>
      </c>
      <c r="M86" s="128"/>
      <c r="N86" s="127">
        <f>SUM(N84:N85)</f>
        <v>424228</v>
      </c>
      <c r="O86" s="128"/>
      <c r="P86" s="127">
        <f>SUM(P84:P85)</f>
        <v>261245</v>
      </c>
      <c r="Q86" s="128"/>
      <c r="R86" s="127">
        <f>SUM(R84:R85)</f>
        <v>273171.5</v>
      </c>
      <c r="S86" s="128"/>
      <c r="T86" s="127">
        <f>SUM(T84:T85)</f>
        <v>245950</v>
      </c>
      <c r="U86" s="128"/>
      <c r="V86" s="127">
        <f>SUM(V84:V85)</f>
        <v>272150</v>
      </c>
      <c r="W86" s="128"/>
      <c r="X86" s="127">
        <f>SUM(X84:X85)</f>
        <v>278850</v>
      </c>
      <c r="Y86" s="128"/>
      <c r="Z86" s="129">
        <f>SUM(Z84:Z85)</f>
        <v>184850</v>
      </c>
      <c r="AA86" s="130"/>
      <c r="AB86" s="131"/>
      <c r="AC86" s="132"/>
    </row>
    <row r="87" spans="1:29" ht="23.25" customHeight="1">
      <c r="A87" s="88" t="s">
        <v>33</v>
      </c>
      <c r="B87" s="108" t="s">
        <v>34</v>
      </c>
      <c r="C87" s="109"/>
      <c r="D87" s="110">
        <f>D86*0.003</f>
        <v>990.9</v>
      </c>
      <c r="E87" s="111"/>
      <c r="F87" s="110">
        <f>F86*0.003</f>
        <v>648</v>
      </c>
      <c r="G87" s="111"/>
      <c r="H87" s="92">
        <f>H86*0.003</f>
        <v>729</v>
      </c>
      <c r="I87" s="93"/>
      <c r="J87" s="92">
        <f t="shared" ref="J87" si="45">J86*0.003</f>
        <v>1023.6</v>
      </c>
      <c r="K87" s="93"/>
      <c r="L87" s="92">
        <f t="shared" ref="L87" si="46">L86*0.003</f>
        <v>1091.481</v>
      </c>
      <c r="M87" s="93"/>
      <c r="N87" s="92">
        <f t="shared" ref="N87" si="47">N86*0.003</f>
        <v>1272.684</v>
      </c>
      <c r="O87" s="93"/>
      <c r="P87" s="92">
        <f t="shared" ref="P87" si="48">P86*0.003</f>
        <v>783.73500000000001</v>
      </c>
      <c r="Q87" s="93"/>
      <c r="R87" s="92">
        <v>819</v>
      </c>
      <c r="S87" s="93"/>
      <c r="T87" s="92">
        <f t="shared" ref="T87" si="49">T86*0.003</f>
        <v>737.85</v>
      </c>
      <c r="U87" s="93"/>
      <c r="V87" s="92">
        <f t="shared" ref="V87" si="50">V86*0.003</f>
        <v>816.45</v>
      </c>
      <c r="W87" s="93"/>
      <c r="X87" s="92">
        <f t="shared" ref="X87" si="51">X86*0.003</f>
        <v>836.55000000000007</v>
      </c>
      <c r="Y87" s="93"/>
      <c r="Z87" s="102">
        <f t="shared" ref="Z87" si="52">Z86*0.003</f>
        <v>554.55000000000007</v>
      </c>
      <c r="AA87" s="103"/>
      <c r="AB87" s="104"/>
      <c r="AC87" s="105"/>
    </row>
    <row r="88" spans="1:29" ht="23.25" customHeight="1">
      <c r="A88" s="89"/>
      <c r="B88" s="100" t="s">
        <v>35</v>
      </c>
      <c r="C88" s="101"/>
      <c r="D88" s="106">
        <v>9890</v>
      </c>
      <c r="E88" s="107"/>
      <c r="F88" s="106">
        <v>5480</v>
      </c>
      <c r="G88" s="107"/>
      <c r="H88" s="94">
        <v>6420</v>
      </c>
      <c r="I88" s="95"/>
      <c r="J88" s="94">
        <v>11360</v>
      </c>
      <c r="K88" s="95"/>
      <c r="L88" s="94">
        <v>12340</v>
      </c>
      <c r="M88" s="95"/>
      <c r="N88" s="94">
        <v>15040</v>
      </c>
      <c r="O88" s="95"/>
      <c r="P88" s="94">
        <v>6320</v>
      </c>
      <c r="Q88" s="95"/>
      <c r="R88" s="94">
        <v>7490</v>
      </c>
      <c r="S88" s="95"/>
      <c r="T88" s="94">
        <v>7490</v>
      </c>
      <c r="U88" s="95"/>
      <c r="V88" s="94">
        <v>7080</v>
      </c>
      <c r="W88" s="95"/>
      <c r="X88" s="94">
        <v>7290</v>
      </c>
      <c r="Y88" s="95"/>
      <c r="Z88" s="96">
        <v>5610</v>
      </c>
      <c r="AA88" s="97"/>
      <c r="AB88" s="98"/>
      <c r="AC88" s="99"/>
    </row>
    <row r="89" spans="1:29" ht="23.25" customHeight="1">
      <c r="A89" s="89"/>
      <c r="B89" s="100" t="s">
        <v>48</v>
      </c>
      <c r="C89" s="101"/>
      <c r="D89" s="106">
        <v>0</v>
      </c>
      <c r="E89" s="107"/>
      <c r="F89" s="106">
        <v>0</v>
      </c>
      <c r="G89" s="107"/>
      <c r="H89" s="94">
        <v>0</v>
      </c>
      <c r="I89" s="95"/>
      <c r="J89" s="94">
        <v>9900</v>
      </c>
      <c r="K89" s="95"/>
      <c r="L89" s="94">
        <v>9700</v>
      </c>
      <c r="M89" s="95"/>
      <c r="N89" s="94">
        <v>9700</v>
      </c>
      <c r="O89" s="95"/>
      <c r="P89" s="94">
        <v>9700</v>
      </c>
      <c r="Q89" s="95"/>
      <c r="R89" s="94">
        <v>9700</v>
      </c>
      <c r="S89" s="95"/>
      <c r="T89" s="94">
        <v>9700</v>
      </c>
      <c r="U89" s="95"/>
      <c r="V89" s="94">
        <v>9700</v>
      </c>
      <c r="W89" s="95"/>
      <c r="X89" s="94">
        <v>9700</v>
      </c>
      <c r="Y89" s="95"/>
      <c r="Z89" s="96">
        <v>9700</v>
      </c>
      <c r="AA89" s="97"/>
      <c r="AB89" s="98"/>
      <c r="AC89" s="99"/>
    </row>
    <row r="90" spans="1:29" ht="23.25" customHeight="1">
      <c r="A90" s="90"/>
      <c r="B90" s="100" t="s">
        <v>49</v>
      </c>
      <c r="C90" s="101"/>
      <c r="D90" s="80">
        <v>0</v>
      </c>
      <c r="E90" s="81"/>
      <c r="F90" s="80">
        <v>0</v>
      </c>
      <c r="G90" s="81"/>
      <c r="H90" s="82">
        <v>25614</v>
      </c>
      <c r="I90" s="83"/>
      <c r="J90" s="82">
        <v>25614</v>
      </c>
      <c r="K90" s="83"/>
      <c r="L90" s="82">
        <v>25614</v>
      </c>
      <c r="M90" s="83"/>
      <c r="N90" s="82">
        <v>25614</v>
      </c>
      <c r="O90" s="83"/>
      <c r="P90" s="82">
        <v>25614</v>
      </c>
      <c r="Q90" s="83"/>
      <c r="R90" s="82">
        <v>25614</v>
      </c>
      <c r="S90" s="83"/>
      <c r="T90" s="82">
        <v>25614</v>
      </c>
      <c r="U90" s="83"/>
      <c r="V90" s="82">
        <v>25614</v>
      </c>
      <c r="W90" s="83"/>
      <c r="X90" s="82">
        <v>25614</v>
      </c>
      <c r="Y90" s="83"/>
      <c r="Z90" s="84">
        <v>25614</v>
      </c>
      <c r="AA90" s="85"/>
      <c r="AB90" s="86"/>
      <c r="AC90" s="87"/>
    </row>
    <row r="91" spans="1:29" ht="23.25" customHeight="1" thickBot="1">
      <c r="A91" s="91"/>
      <c r="B91" s="112" t="s">
        <v>52</v>
      </c>
      <c r="C91" s="113"/>
      <c r="D91" s="114"/>
      <c r="E91" s="115"/>
      <c r="F91" s="114"/>
      <c r="G91" s="115"/>
      <c r="H91" s="71"/>
      <c r="I91" s="72"/>
      <c r="J91" s="71">
        <v>10000</v>
      </c>
      <c r="K91" s="72"/>
      <c r="L91" s="71"/>
      <c r="M91" s="72"/>
      <c r="N91" s="71"/>
      <c r="O91" s="72"/>
      <c r="P91" s="71"/>
      <c r="Q91" s="72"/>
      <c r="R91" s="71"/>
      <c r="S91" s="72"/>
      <c r="T91" s="71"/>
      <c r="U91" s="72"/>
      <c r="V91" s="71">
        <v>42000</v>
      </c>
      <c r="W91" s="72"/>
      <c r="X91" s="71">
        <v>48750</v>
      </c>
      <c r="Y91" s="72"/>
      <c r="Z91" s="73"/>
      <c r="AA91" s="74"/>
      <c r="AB91" s="75"/>
      <c r="AC91" s="76"/>
    </row>
    <row r="92" spans="1:29" ht="23.25" customHeight="1" thickBot="1">
      <c r="A92" s="77" t="s">
        <v>37</v>
      </c>
      <c r="B92" s="78"/>
      <c r="C92" s="79"/>
      <c r="D92" s="80">
        <f>SUM(D87:D91)</f>
        <v>10880.9</v>
      </c>
      <c r="E92" s="81"/>
      <c r="F92" s="80">
        <f>SUM(F87:F91)</f>
        <v>6128</v>
      </c>
      <c r="G92" s="81"/>
      <c r="H92" s="82">
        <f t="shared" ref="H92" si="53">SUM(H87:H91)</f>
        <v>32763</v>
      </c>
      <c r="I92" s="83"/>
      <c r="J92" s="82">
        <f>SUM(J87:J91)</f>
        <v>57897.599999999999</v>
      </c>
      <c r="K92" s="83"/>
      <c r="L92" s="82">
        <f>SUM(L87:L91)</f>
        <v>48745.481</v>
      </c>
      <c r="M92" s="83"/>
      <c r="N92" s="82">
        <f t="shared" ref="N92" si="54">SUM(N87:N91)</f>
        <v>51626.684000000001</v>
      </c>
      <c r="O92" s="83"/>
      <c r="P92" s="82">
        <f>SUM(P87:P91)</f>
        <v>42417.735000000001</v>
      </c>
      <c r="Q92" s="83"/>
      <c r="R92" s="82">
        <f t="shared" ref="R92" si="55">SUM(R87:R91)</f>
        <v>43623</v>
      </c>
      <c r="S92" s="83"/>
      <c r="T92" s="82">
        <f t="shared" ref="T92" si="56">SUM(T87:T91)</f>
        <v>43541.85</v>
      </c>
      <c r="U92" s="83"/>
      <c r="V92" s="82">
        <f t="shared" ref="V92" si="57">SUM(V87:V91)</f>
        <v>85210.45</v>
      </c>
      <c r="W92" s="83"/>
      <c r="X92" s="82">
        <f t="shared" ref="X92" si="58">SUM(X87:X91)</f>
        <v>92190.55</v>
      </c>
      <c r="Y92" s="83"/>
      <c r="Z92" s="84">
        <f>SUM(Z87:Z91)</f>
        <v>41478.550000000003</v>
      </c>
      <c r="AA92" s="85"/>
      <c r="AB92" s="86"/>
      <c r="AC92" s="87"/>
    </row>
    <row r="93" spans="1:29" ht="23.25" customHeight="1" thickTop="1" thickBot="1">
      <c r="A93" s="66" t="s">
        <v>38</v>
      </c>
      <c r="B93" s="67"/>
      <c r="C93" s="68"/>
      <c r="D93" s="69">
        <f>D86-D92</f>
        <v>319419.09999999998</v>
      </c>
      <c r="E93" s="70"/>
      <c r="F93" s="69">
        <f>F86-F92</f>
        <v>209872</v>
      </c>
      <c r="G93" s="70"/>
      <c r="H93" s="60">
        <f>H86-H92</f>
        <v>210237</v>
      </c>
      <c r="I93" s="61"/>
      <c r="J93" s="60">
        <f>J86-J92</f>
        <v>283302.40000000002</v>
      </c>
      <c r="K93" s="61"/>
      <c r="L93" s="60">
        <f>L86-L92</f>
        <v>315081.51899999997</v>
      </c>
      <c r="M93" s="61"/>
      <c r="N93" s="60">
        <f>N86-N92</f>
        <v>372601.31599999999</v>
      </c>
      <c r="O93" s="61"/>
      <c r="P93" s="60">
        <f>P86-P92</f>
        <v>218827.26500000001</v>
      </c>
      <c r="Q93" s="61"/>
      <c r="R93" s="60">
        <f>R86-R92</f>
        <v>229548.5</v>
      </c>
      <c r="S93" s="61"/>
      <c r="T93" s="60">
        <f>T86-T92</f>
        <v>202408.15</v>
      </c>
      <c r="U93" s="61"/>
      <c r="V93" s="60">
        <f>V86-V92</f>
        <v>186939.55</v>
      </c>
      <c r="W93" s="61"/>
      <c r="X93" s="60">
        <f>X86-X92</f>
        <v>186659.45</v>
      </c>
      <c r="Y93" s="61"/>
      <c r="Z93" s="62">
        <f>Z86-Z92</f>
        <v>143371.45000000001</v>
      </c>
      <c r="AA93" s="63"/>
      <c r="AB93" s="64"/>
      <c r="AC93" s="65"/>
    </row>
  </sheetData>
  <mergeCells count="966">
    <mergeCell ref="Z61:AA61"/>
    <mergeCell ref="AB61:AC61"/>
    <mergeCell ref="A41:C41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61:C61"/>
    <mergeCell ref="D61:E61"/>
    <mergeCell ref="F61:G61"/>
    <mergeCell ref="H61:I61"/>
    <mergeCell ref="J61:K61"/>
    <mergeCell ref="L61:M61"/>
    <mergeCell ref="N61:O61"/>
    <mergeCell ref="P61:Q61"/>
    <mergeCell ref="R61:S61"/>
    <mergeCell ref="P59:Q59"/>
    <mergeCell ref="R59:S59"/>
    <mergeCell ref="T59:U59"/>
    <mergeCell ref="V59:W59"/>
    <mergeCell ref="X59:Y59"/>
    <mergeCell ref="T61:U61"/>
    <mergeCell ref="V61:W61"/>
    <mergeCell ref="X61:Y61"/>
    <mergeCell ref="Z59:AA59"/>
    <mergeCell ref="AB59:AC59"/>
    <mergeCell ref="A60:C60"/>
    <mergeCell ref="D60:E60"/>
    <mergeCell ref="F60:G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55:A59"/>
    <mergeCell ref="J55:K55"/>
    <mergeCell ref="L55:M55"/>
    <mergeCell ref="N55:O55"/>
    <mergeCell ref="P55:Q55"/>
    <mergeCell ref="J57:K57"/>
    <mergeCell ref="L57:M57"/>
    <mergeCell ref="N57:O57"/>
    <mergeCell ref="V57:W57"/>
    <mergeCell ref="X57:Y57"/>
    <mergeCell ref="Z57:AA57"/>
    <mergeCell ref="AB57:AC57"/>
    <mergeCell ref="B58:C58"/>
    <mergeCell ref="D58:E58"/>
    <mergeCell ref="F58:G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B57:C57"/>
    <mergeCell ref="D57:E57"/>
    <mergeCell ref="F57:G57"/>
    <mergeCell ref="H57:I57"/>
    <mergeCell ref="P57:Q57"/>
    <mergeCell ref="V55:W55"/>
    <mergeCell ref="X55:Y55"/>
    <mergeCell ref="Z55:AA55"/>
    <mergeCell ref="AB55:AC55"/>
    <mergeCell ref="B56:C56"/>
    <mergeCell ref="D56:E56"/>
    <mergeCell ref="F56:G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B55:C55"/>
    <mergeCell ref="D55:E55"/>
    <mergeCell ref="F55:G55"/>
    <mergeCell ref="H55:I55"/>
    <mergeCell ref="B59:C59"/>
    <mergeCell ref="D59:E59"/>
    <mergeCell ref="F59:G59"/>
    <mergeCell ref="H59:I59"/>
    <mergeCell ref="J59:K59"/>
    <mergeCell ref="L59:M59"/>
    <mergeCell ref="N59:O59"/>
    <mergeCell ref="T53:U53"/>
    <mergeCell ref="N53:O53"/>
    <mergeCell ref="P53:Q53"/>
    <mergeCell ref="R53:S53"/>
    <mergeCell ref="R55:S55"/>
    <mergeCell ref="T55:U55"/>
    <mergeCell ref="R57:S57"/>
    <mergeCell ref="T57:U57"/>
    <mergeCell ref="V53:W53"/>
    <mergeCell ref="X53:Y53"/>
    <mergeCell ref="Z53:AA53"/>
    <mergeCell ref="AB53:AC53"/>
    <mergeCell ref="A54:C54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53:C53"/>
    <mergeCell ref="D53:E53"/>
    <mergeCell ref="F53:G53"/>
    <mergeCell ref="H53:I53"/>
    <mergeCell ref="J53:K53"/>
    <mergeCell ref="L53:M53"/>
    <mergeCell ref="T52:U52"/>
    <mergeCell ref="V52:W52"/>
    <mergeCell ref="X52:Y52"/>
    <mergeCell ref="Z52:AA52"/>
    <mergeCell ref="AB52:AC52"/>
    <mergeCell ref="B51:C51"/>
    <mergeCell ref="D51:E51"/>
    <mergeCell ref="F51:G51"/>
    <mergeCell ref="H51:I51"/>
    <mergeCell ref="J51:K51"/>
    <mergeCell ref="A52:C52"/>
    <mergeCell ref="D52:E52"/>
    <mergeCell ref="F52:G52"/>
    <mergeCell ref="H52:I52"/>
    <mergeCell ref="J52:K52"/>
    <mergeCell ref="L52:M52"/>
    <mergeCell ref="N52:O52"/>
    <mergeCell ref="P52:Q52"/>
    <mergeCell ref="R52:S52"/>
    <mergeCell ref="L51:M51"/>
    <mergeCell ref="N51:O51"/>
    <mergeCell ref="P51:Q51"/>
    <mergeCell ref="R51:S51"/>
    <mergeCell ref="T51:U51"/>
    <mergeCell ref="T49:U49"/>
    <mergeCell ref="V49:W49"/>
    <mergeCell ref="X49:Y49"/>
    <mergeCell ref="Z49:AA49"/>
    <mergeCell ref="AB49:AC49"/>
    <mergeCell ref="T50:U50"/>
    <mergeCell ref="V50:W50"/>
    <mergeCell ref="X50:Y50"/>
    <mergeCell ref="Z50:AA50"/>
    <mergeCell ref="AB50:AC50"/>
    <mergeCell ref="V51:W51"/>
    <mergeCell ref="X51:Y51"/>
    <mergeCell ref="Z51:AA51"/>
    <mergeCell ref="AB51:AC51"/>
    <mergeCell ref="B50:C50"/>
    <mergeCell ref="D50:E50"/>
    <mergeCell ref="F50:G50"/>
    <mergeCell ref="H50:I50"/>
    <mergeCell ref="J50:K50"/>
    <mergeCell ref="L50:M50"/>
    <mergeCell ref="N50:O50"/>
    <mergeCell ref="P50:Q50"/>
    <mergeCell ref="R50:S50"/>
    <mergeCell ref="B49:C49"/>
    <mergeCell ref="D49:E49"/>
    <mergeCell ref="F49:G49"/>
    <mergeCell ref="H49:I49"/>
    <mergeCell ref="J49:K49"/>
    <mergeCell ref="L49:M49"/>
    <mergeCell ref="N49:O49"/>
    <mergeCell ref="P49:Q49"/>
    <mergeCell ref="R49:S49"/>
    <mergeCell ref="N47:O47"/>
    <mergeCell ref="P47:Q47"/>
    <mergeCell ref="R47:S47"/>
    <mergeCell ref="T47:U47"/>
    <mergeCell ref="V47:W47"/>
    <mergeCell ref="X47:Y47"/>
    <mergeCell ref="Z47:AA47"/>
    <mergeCell ref="AB47:AC47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T45:U45"/>
    <mergeCell ref="V45:W45"/>
    <mergeCell ref="X45:Y45"/>
    <mergeCell ref="Z45:AA45"/>
    <mergeCell ref="AB45:AC45"/>
    <mergeCell ref="A46:A51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D47:E47"/>
    <mergeCell ref="F47:G47"/>
    <mergeCell ref="H47:I47"/>
    <mergeCell ref="J47:K47"/>
    <mergeCell ref="L47:M47"/>
    <mergeCell ref="A45:C45"/>
    <mergeCell ref="D45:E45"/>
    <mergeCell ref="F45:G45"/>
    <mergeCell ref="H45:I45"/>
    <mergeCell ref="J45:K45"/>
    <mergeCell ref="L45:M45"/>
    <mergeCell ref="N45:O45"/>
    <mergeCell ref="P45:Q45"/>
    <mergeCell ref="R45:S45"/>
    <mergeCell ref="T43:U43"/>
    <mergeCell ref="V43:W43"/>
    <mergeCell ref="X43:Y43"/>
    <mergeCell ref="Z43:AA43"/>
    <mergeCell ref="AB43:AC43"/>
    <mergeCell ref="AF43:AH43"/>
    <mergeCell ref="AI43:AK43"/>
    <mergeCell ref="A44:C44"/>
    <mergeCell ref="D44:E44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F44:AH44"/>
    <mergeCell ref="AI44:AK44"/>
    <mergeCell ref="A43:C43"/>
    <mergeCell ref="D43:E43"/>
    <mergeCell ref="F43:G43"/>
    <mergeCell ref="H43:I43"/>
    <mergeCell ref="J43:K43"/>
    <mergeCell ref="L43:M43"/>
    <mergeCell ref="N43:O43"/>
    <mergeCell ref="P43:Q43"/>
    <mergeCell ref="R43:S43"/>
    <mergeCell ref="A40:C40"/>
    <mergeCell ref="AF40:AK42"/>
    <mergeCell ref="A42:C42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T36:U36"/>
    <mergeCell ref="V36:W36"/>
    <mergeCell ref="X36:Y36"/>
    <mergeCell ref="Z36:AA36"/>
    <mergeCell ref="AB36:AC36"/>
    <mergeCell ref="A37:C37"/>
    <mergeCell ref="A38:C38"/>
    <mergeCell ref="AF38:AH39"/>
    <mergeCell ref="AI38:AK39"/>
    <mergeCell ref="A39:C39"/>
    <mergeCell ref="A36:C36"/>
    <mergeCell ref="D36:E36"/>
    <mergeCell ref="F36:G36"/>
    <mergeCell ref="H36:I36"/>
    <mergeCell ref="J36:K36"/>
    <mergeCell ref="L36:M36"/>
    <mergeCell ref="N36:O36"/>
    <mergeCell ref="P36:Q36"/>
    <mergeCell ref="R36:S36"/>
    <mergeCell ref="A31:AC32"/>
    <mergeCell ref="A33:D33"/>
    <mergeCell ref="E33:K33"/>
    <mergeCell ref="L33:R33"/>
    <mergeCell ref="S33:Y33"/>
    <mergeCell ref="Z33:AC33"/>
    <mergeCell ref="A34:D34"/>
    <mergeCell ref="E34:K34"/>
    <mergeCell ref="L34:R34"/>
    <mergeCell ref="S34:Y34"/>
    <mergeCell ref="Z34:AC34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X24:Y24"/>
    <mergeCell ref="Z24:AA24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A22:C22"/>
    <mergeCell ref="D22:E22"/>
    <mergeCell ref="F22:G22"/>
    <mergeCell ref="H22:I22"/>
    <mergeCell ref="J22:K22"/>
    <mergeCell ref="X22:Y22"/>
    <mergeCell ref="Z22:AA22"/>
    <mergeCell ref="AB22:AC22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P22:Q22"/>
    <mergeCell ref="R22:S22"/>
    <mergeCell ref="T22:U22"/>
    <mergeCell ref="V22:W22"/>
    <mergeCell ref="AB23:AC23"/>
    <mergeCell ref="P23:Q23"/>
    <mergeCell ref="R23:S23"/>
    <mergeCell ref="AB20:AC20"/>
    <mergeCell ref="A21:C21"/>
    <mergeCell ref="D21:E21"/>
    <mergeCell ref="F21:G21"/>
    <mergeCell ref="H21:I21"/>
    <mergeCell ref="J21:K21"/>
    <mergeCell ref="L21:M21"/>
    <mergeCell ref="N21:O21"/>
    <mergeCell ref="P21:Q21"/>
    <mergeCell ref="R21:S21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B21:AC21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T18:U18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V16:W16"/>
    <mergeCell ref="X16:Y16"/>
    <mergeCell ref="Z16:AA16"/>
    <mergeCell ref="AB16:AC16"/>
    <mergeCell ref="D17:E17"/>
    <mergeCell ref="F17:G17"/>
    <mergeCell ref="H17:I17"/>
    <mergeCell ref="J17:K17"/>
    <mergeCell ref="L17:M17"/>
    <mergeCell ref="N17:O17"/>
    <mergeCell ref="AB17:AC17"/>
    <mergeCell ref="P17:Q17"/>
    <mergeCell ref="R17:S17"/>
    <mergeCell ref="T17:U17"/>
    <mergeCell ref="V17:W17"/>
    <mergeCell ref="X17:Y17"/>
    <mergeCell ref="Z17:AA17"/>
    <mergeCell ref="H16:I16"/>
    <mergeCell ref="J16:K16"/>
    <mergeCell ref="L16:M16"/>
    <mergeCell ref="N16:O16"/>
    <mergeCell ref="D14:E14"/>
    <mergeCell ref="F14:G14"/>
    <mergeCell ref="H14:I14"/>
    <mergeCell ref="J14:K14"/>
    <mergeCell ref="V15:W15"/>
    <mergeCell ref="X15:Y15"/>
    <mergeCell ref="Z15:AA15"/>
    <mergeCell ref="X14:Y14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P14:Q14"/>
    <mergeCell ref="R14:S14"/>
    <mergeCell ref="T14:U14"/>
    <mergeCell ref="V14:W14"/>
    <mergeCell ref="AB15:AC15"/>
    <mergeCell ref="D16:E16"/>
    <mergeCell ref="F16:G16"/>
    <mergeCell ref="P16:Q16"/>
    <mergeCell ref="R16:S16"/>
    <mergeCell ref="T16:U16"/>
    <mergeCell ref="P15:Q15"/>
    <mergeCell ref="R15:S15"/>
    <mergeCell ref="T15:U15"/>
    <mergeCell ref="A14:C14"/>
    <mergeCell ref="V12:W12"/>
    <mergeCell ref="X12:Y12"/>
    <mergeCell ref="Z12:AA12"/>
    <mergeCell ref="T13:U13"/>
    <mergeCell ref="V13:W13"/>
    <mergeCell ref="X13:Y13"/>
    <mergeCell ref="Z13:AA13"/>
    <mergeCell ref="AB13:AC13"/>
    <mergeCell ref="A12:C12"/>
    <mergeCell ref="D12:E12"/>
    <mergeCell ref="F12:G12"/>
    <mergeCell ref="H13:I13"/>
    <mergeCell ref="J13:K13"/>
    <mergeCell ref="L13:M13"/>
    <mergeCell ref="N13:O13"/>
    <mergeCell ref="P13:Q13"/>
    <mergeCell ref="R13:S13"/>
    <mergeCell ref="P12:Q12"/>
    <mergeCell ref="R12:S12"/>
    <mergeCell ref="T12:U12"/>
    <mergeCell ref="AI8:AK9"/>
    <mergeCell ref="AF10:AK11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L11:M11"/>
    <mergeCell ref="N11:O11"/>
    <mergeCell ref="A11:C11"/>
    <mergeCell ref="D11:E11"/>
    <mergeCell ref="F11:G11"/>
    <mergeCell ref="H11:I11"/>
    <mergeCell ref="J11:K11"/>
    <mergeCell ref="AF12:AH12"/>
    <mergeCell ref="AF13:AH13"/>
    <mergeCell ref="AI12:AK12"/>
    <mergeCell ref="AI13:AK13"/>
    <mergeCell ref="A3:D3"/>
    <mergeCell ref="E3:K3"/>
    <mergeCell ref="L3:R3"/>
    <mergeCell ref="S3:Y3"/>
    <mergeCell ref="Z3:AC3"/>
    <mergeCell ref="AF8:AH9"/>
    <mergeCell ref="A4:D4"/>
    <mergeCell ref="E4:K4"/>
    <mergeCell ref="L4:R4"/>
    <mergeCell ref="S4:Y4"/>
    <mergeCell ref="Z4:AC4"/>
    <mergeCell ref="A6:C6"/>
    <mergeCell ref="D6:E6"/>
    <mergeCell ref="F6:G6"/>
    <mergeCell ref="H6:I6"/>
    <mergeCell ref="J6:K6"/>
    <mergeCell ref="A10:C10"/>
    <mergeCell ref="X11:Y11"/>
    <mergeCell ref="Z11:AA11"/>
    <mergeCell ref="AB11:AC11"/>
    <mergeCell ref="A1:AC2"/>
    <mergeCell ref="A63:AC64"/>
    <mergeCell ref="A65:D65"/>
    <mergeCell ref="E65:K65"/>
    <mergeCell ref="L65:R65"/>
    <mergeCell ref="S65:Y65"/>
    <mergeCell ref="Z65:AC65"/>
    <mergeCell ref="A66:D66"/>
    <mergeCell ref="E66:K66"/>
    <mergeCell ref="L66:R66"/>
    <mergeCell ref="S66:Y66"/>
    <mergeCell ref="Z66:AC66"/>
    <mergeCell ref="P11:Q11"/>
    <mergeCell ref="R11:S11"/>
    <mergeCell ref="T11:U11"/>
    <mergeCell ref="V11:W11"/>
    <mergeCell ref="H12:I12"/>
    <mergeCell ref="J12:K12"/>
    <mergeCell ref="L12:M12"/>
    <mergeCell ref="N12:O12"/>
    <mergeCell ref="AB12:AC12"/>
    <mergeCell ref="A13:C13"/>
    <mergeCell ref="D13:E13"/>
    <mergeCell ref="F13:G13"/>
    <mergeCell ref="T68:U68"/>
    <mergeCell ref="V68:W68"/>
    <mergeCell ref="X68:Y68"/>
    <mergeCell ref="Z68:AA68"/>
    <mergeCell ref="AB68:AC68"/>
    <mergeCell ref="A69:C69"/>
    <mergeCell ref="A70:C70"/>
    <mergeCell ref="A71:C71"/>
    <mergeCell ref="A72:C72"/>
    <mergeCell ref="A68:C68"/>
    <mergeCell ref="D68:E68"/>
    <mergeCell ref="F68:G68"/>
    <mergeCell ref="H68:I68"/>
    <mergeCell ref="J68:K68"/>
    <mergeCell ref="L68:M68"/>
    <mergeCell ref="N68:O68"/>
    <mergeCell ref="P68:Q68"/>
    <mergeCell ref="R68:S68"/>
    <mergeCell ref="A73:C73"/>
    <mergeCell ref="D73:E73"/>
    <mergeCell ref="F73:G73"/>
    <mergeCell ref="H73:I73"/>
    <mergeCell ref="J73:K73"/>
    <mergeCell ref="L73:M73"/>
    <mergeCell ref="N73:O73"/>
    <mergeCell ref="P73:Q73"/>
    <mergeCell ref="R73:S73"/>
    <mergeCell ref="V75:W75"/>
    <mergeCell ref="X75:Y75"/>
    <mergeCell ref="Z75:AA75"/>
    <mergeCell ref="AB75:AC75"/>
    <mergeCell ref="A74:C74"/>
    <mergeCell ref="D74:E74"/>
    <mergeCell ref="F74:G74"/>
    <mergeCell ref="H74:I74"/>
    <mergeCell ref="J74:K74"/>
    <mergeCell ref="L74:M74"/>
    <mergeCell ref="N74:O74"/>
    <mergeCell ref="P74:Q74"/>
    <mergeCell ref="R74:S74"/>
    <mergeCell ref="T73:U73"/>
    <mergeCell ref="V73:W73"/>
    <mergeCell ref="X73:Y73"/>
    <mergeCell ref="Z73:AA73"/>
    <mergeCell ref="AB73:AC73"/>
    <mergeCell ref="T74:U74"/>
    <mergeCell ref="V74:W74"/>
    <mergeCell ref="X74:Y74"/>
    <mergeCell ref="Z74:AA74"/>
    <mergeCell ref="AB74:AC74"/>
    <mergeCell ref="T76:U76"/>
    <mergeCell ref="V76:W76"/>
    <mergeCell ref="X76:Y76"/>
    <mergeCell ref="Z76:AA76"/>
    <mergeCell ref="AB76:AC76"/>
    <mergeCell ref="A75:C75"/>
    <mergeCell ref="D75:E75"/>
    <mergeCell ref="F75:G75"/>
    <mergeCell ref="H75:I75"/>
    <mergeCell ref="J75:K75"/>
    <mergeCell ref="A76:C76"/>
    <mergeCell ref="D76:E76"/>
    <mergeCell ref="F76:G76"/>
    <mergeCell ref="H76:I76"/>
    <mergeCell ref="J76:K76"/>
    <mergeCell ref="L76:M76"/>
    <mergeCell ref="N76:O76"/>
    <mergeCell ref="P76:Q76"/>
    <mergeCell ref="R76:S76"/>
    <mergeCell ref="L75:M75"/>
    <mergeCell ref="N75:O75"/>
    <mergeCell ref="P75:Q75"/>
    <mergeCell ref="R75:S75"/>
    <mergeCell ref="T75:U75"/>
    <mergeCell ref="A77:C77"/>
    <mergeCell ref="D77:E77"/>
    <mergeCell ref="F77:G77"/>
    <mergeCell ref="H77:I77"/>
    <mergeCell ref="J77:K77"/>
    <mergeCell ref="L77:M77"/>
    <mergeCell ref="N77:O77"/>
    <mergeCell ref="P77:Q77"/>
    <mergeCell ref="R77:S77"/>
    <mergeCell ref="T77:U77"/>
    <mergeCell ref="V77:W77"/>
    <mergeCell ref="X77:Y77"/>
    <mergeCell ref="Z77:AA77"/>
    <mergeCell ref="AB77:AC77"/>
    <mergeCell ref="A78:A83"/>
    <mergeCell ref="D78:E78"/>
    <mergeCell ref="F78:G78"/>
    <mergeCell ref="H78:I78"/>
    <mergeCell ref="J78:K78"/>
    <mergeCell ref="L78:M78"/>
    <mergeCell ref="N78:O78"/>
    <mergeCell ref="P78:Q78"/>
    <mergeCell ref="R78:S78"/>
    <mergeCell ref="T78:U78"/>
    <mergeCell ref="V78:W78"/>
    <mergeCell ref="X78:Y78"/>
    <mergeCell ref="Z78:AA78"/>
    <mergeCell ref="AB78:AC78"/>
    <mergeCell ref="D79:E79"/>
    <mergeCell ref="F79:G79"/>
    <mergeCell ref="H79:I79"/>
    <mergeCell ref="J79:K79"/>
    <mergeCell ref="L79:M79"/>
    <mergeCell ref="N79:O79"/>
    <mergeCell ref="P79:Q79"/>
    <mergeCell ref="R79:S79"/>
    <mergeCell ref="T79:U79"/>
    <mergeCell ref="V79:W79"/>
    <mergeCell ref="X79:Y79"/>
    <mergeCell ref="Z79:AA79"/>
    <mergeCell ref="AB79:AC79"/>
    <mergeCell ref="D80:E80"/>
    <mergeCell ref="F80:G80"/>
    <mergeCell ref="H80:I80"/>
    <mergeCell ref="J80:K80"/>
    <mergeCell ref="L80:M80"/>
    <mergeCell ref="N80:O80"/>
    <mergeCell ref="P80:Q80"/>
    <mergeCell ref="R80:S80"/>
    <mergeCell ref="T80:U80"/>
    <mergeCell ref="V80:W80"/>
    <mergeCell ref="X80:Y80"/>
    <mergeCell ref="Z80:AA80"/>
    <mergeCell ref="AB80:AC80"/>
    <mergeCell ref="B81:C81"/>
    <mergeCell ref="D81:E81"/>
    <mergeCell ref="F81:G81"/>
    <mergeCell ref="H81:I81"/>
    <mergeCell ref="J81:K81"/>
    <mergeCell ref="L81:M81"/>
    <mergeCell ref="N81:O81"/>
    <mergeCell ref="P81:Q81"/>
    <mergeCell ref="R81:S81"/>
    <mergeCell ref="V83:W83"/>
    <mergeCell ref="X83:Y83"/>
    <mergeCell ref="Z83:AA83"/>
    <mergeCell ref="AB83:AC83"/>
    <mergeCell ref="B82:C82"/>
    <mergeCell ref="D82:E82"/>
    <mergeCell ref="F82:G82"/>
    <mergeCell ref="H82:I82"/>
    <mergeCell ref="J82:K82"/>
    <mergeCell ref="L82:M82"/>
    <mergeCell ref="N82:O82"/>
    <mergeCell ref="P82:Q82"/>
    <mergeCell ref="R82:S82"/>
    <mergeCell ref="T81:U81"/>
    <mergeCell ref="V81:W81"/>
    <mergeCell ref="X81:Y81"/>
    <mergeCell ref="Z81:AA81"/>
    <mergeCell ref="AB81:AC81"/>
    <mergeCell ref="T82:U82"/>
    <mergeCell ref="V82:W82"/>
    <mergeCell ref="X82:Y82"/>
    <mergeCell ref="Z82:AA82"/>
    <mergeCell ref="AB82:AC82"/>
    <mergeCell ref="T84:U84"/>
    <mergeCell ref="V84:W84"/>
    <mergeCell ref="X84:Y84"/>
    <mergeCell ref="Z84:AA84"/>
    <mergeCell ref="AB84:AC84"/>
    <mergeCell ref="B83:C83"/>
    <mergeCell ref="D83:E83"/>
    <mergeCell ref="F83:G83"/>
    <mergeCell ref="H83:I83"/>
    <mergeCell ref="J83:K83"/>
    <mergeCell ref="A84:C84"/>
    <mergeCell ref="D84:E84"/>
    <mergeCell ref="F84:G84"/>
    <mergeCell ref="H84:I84"/>
    <mergeCell ref="J84:K84"/>
    <mergeCell ref="L84:M84"/>
    <mergeCell ref="N84:O84"/>
    <mergeCell ref="P84:Q84"/>
    <mergeCell ref="R84:S84"/>
    <mergeCell ref="L83:M83"/>
    <mergeCell ref="N83:O83"/>
    <mergeCell ref="P83:Q83"/>
    <mergeCell ref="R83:S83"/>
    <mergeCell ref="T83:U83"/>
    <mergeCell ref="X85:Y85"/>
    <mergeCell ref="Z85:AA85"/>
    <mergeCell ref="AB85:AC85"/>
    <mergeCell ref="A86:C86"/>
    <mergeCell ref="D86:E86"/>
    <mergeCell ref="F86:G86"/>
    <mergeCell ref="H86:I86"/>
    <mergeCell ref="J86:K86"/>
    <mergeCell ref="L86:M86"/>
    <mergeCell ref="N86:O86"/>
    <mergeCell ref="P86:Q86"/>
    <mergeCell ref="R86:S86"/>
    <mergeCell ref="T86:U86"/>
    <mergeCell ref="V86:W86"/>
    <mergeCell ref="X86:Y86"/>
    <mergeCell ref="Z86:AA86"/>
    <mergeCell ref="AB86:AC86"/>
    <mergeCell ref="A85:C85"/>
    <mergeCell ref="D85:E85"/>
    <mergeCell ref="F85:G85"/>
    <mergeCell ref="H85:I85"/>
    <mergeCell ref="J85:K85"/>
    <mergeCell ref="L85:M85"/>
    <mergeCell ref="N85:O85"/>
    <mergeCell ref="B91:C91"/>
    <mergeCell ref="D91:E91"/>
    <mergeCell ref="F91:G91"/>
    <mergeCell ref="H91:I91"/>
    <mergeCell ref="J91:K91"/>
    <mergeCell ref="L91:M91"/>
    <mergeCell ref="N91:O91"/>
    <mergeCell ref="T85:U85"/>
    <mergeCell ref="V85:W85"/>
    <mergeCell ref="P85:Q85"/>
    <mergeCell ref="R85:S85"/>
    <mergeCell ref="N87:O87"/>
    <mergeCell ref="P87:Q87"/>
    <mergeCell ref="B89:C89"/>
    <mergeCell ref="D89:E89"/>
    <mergeCell ref="F89:G89"/>
    <mergeCell ref="H89:I89"/>
    <mergeCell ref="J89:K89"/>
    <mergeCell ref="L89:M89"/>
    <mergeCell ref="N89:O89"/>
    <mergeCell ref="P89:Q89"/>
    <mergeCell ref="R87:S87"/>
    <mergeCell ref="T87:U87"/>
    <mergeCell ref="V87:W87"/>
    <mergeCell ref="X87:Y87"/>
    <mergeCell ref="Z87:AA87"/>
    <mergeCell ref="AB87:AC87"/>
    <mergeCell ref="B88:C88"/>
    <mergeCell ref="D88:E88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X88:Y88"/>
    <mergeCell ref="Z88:AA88"/>
    <mergeCell ref="AB88:AC88"/>
    <mergeCell ref="B87:C87"/>
    <mergeCell ref="D87:E87"/>
    <mergeCell ref="F87:G87"/>
    <mergeCell ref="H87:I87"/>
    <mergeCell ref="R89:S89"/>
    <mergeCell ref="T89:U89"/>
    <mergeCell ref="V89:W89"/>
    <mergeCell ref="X89:Y89"/>
    <mergeCell ref="Z89:AA89"/>
    <mergeCell ref="AB89:AC89"/>
    <mergeCell ref="B90:C90"/>
    <mergeCell ref="D90:E90"/>
    <mergeCell ref="F90:G90"/>
    <mergeCell ref="H90:I90"/>
    <mergeCell ref="J90:K90"/>
    <mergeCell ref="L90:M90"/>
    <mergeCell ref="N90:O90"/>
    <mergeCell ref="P90:Q90"/>
    <mergeCell ref="R90:S90"/>
    <mergeCell ref="T90:U90"/>
    <mergeCell ref="V90:W90"/>
    <mergeCell ref="X90:Y90"/>
    <mergeCell ref="Z90:AA90"/>
    <mergeCell ref="AB90:AC90"/>
    <mergeCell ref="P91:Q91"/>
    <mergeCell ref="R91:S91"/>
    <mergeCell ref="T91:U91"/>
    <mergeCell ref="V91:W91"/>
    <mergeCell ref="X91:Y91"/>
    <mergeCell ref="Z91:AA91"/>
    <mergeCell ref="AB91:AC91"/>
    <mergeCell ref="A92:C92"/>
    <mergeCell ref="D92:E92"/>
    <mergeCell ref="F92:G92"/>
    <mergeCell ref="H92:I92"/>
    <mergeCell ref="J92:K92"/>
    <mergeCell ref="L92:M92"/>
    <mergeCell ref="N92:O92"/>
    <mergeCell ref="P92:Q92"/>
    <mergeCell ref="R92:S92"/>
    <mergeCell ref="T92:U92"/>
    <mergeCell ref="V92:W92"/>
    <mergeCell ref="X92:Y92"/>
    <mergeCell ref="Z92:AA92"/>
    <mergeCell ref="AB92:AC92"/>
    <mergeCell ref="A87:A91"/>
    <mergeCell ref="J87:K87"/>
    <mergeCell ref="L87:M87"/>
    <mergeCell ref="T93:U93"/>
    <mergeCell ref="V93:W93"/>
    <mergeCell ref="X93:Y93"/>
    <mergeCell ref="Z93:AA93"/>
    <mergeCell ref="AB93:AC93"/>
    <mergeCell ref="A93:C93"/>
    <mergeCell ref="D93:E93"/>
    <mergeCell ref="F93:G93"/>
    <mergeCell ref="H93:I93"/>
    <mergeCell ref="J93:K93"/>
    <mergeCell ref="L93:M93"/>
    <mergeCell ref="N93:O93"/>
    <mergeCell ref="P93:Q93"/>
    <mergeCell ref="R93:S93"/>
  </mergeCells>
  <phoneticPr fontId="3"/>
  <pageMargins left="0.24" right="0.16" top="0.16" bottom="0.16" header="0.16" footer="0.3"/>
  <pageSetup paperSize="12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FC72C-C03A-4F9E-9A95-1AE4026A765B}">
  <sheetPr>
    <tabColor rgb="FFFFC000"/>
  </sheetPr>
  <dimension ref="A1:AK61"/>
  <sheetViews>
    <sheetView topLeftCell="B27" workbookViewId="0">
      <selection activeCell="AB18" sqref="AB18:AC18"/>
    </sheetView>
  </sheetViews>
  <sheetFormatPr defaultColWidth="5.625" defaultRowHeight="15"/>
  <cols>
    <col min="1" max="29" width="5.5" style="1" customWidth="1"/>
    <col min="30" max="16384" width="5.625" style="1"/>
  </cols>
  <sheetData>
    <row r="1" spans="1:37">
      <c r="A1" s="205" t="s">
        <v>86</v>
      </c>
      <c r="B1" s="205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</row>
    <row r="2" spans="1:37" ht="15.75" thickBot="1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</row>
    <row r="3" spans="1:37" ht="15.75" thickTop="1">
      <c r="A3" s="180" t="s">
        <v>0</v>
      </c>
      <c r="B3" s="181"/>
      <c r="C3" s="181"/>
      <c r="D3" s="182"/>
      <c r="E3" s="183" t="s">
        <v>1</v>
      </c>
      <c r="F3" s="181"/>
      <c r="G3" s="181"/>
      <c r="H3" s="181"/>
      <c r="I3" s="181"/>
      <c r="J3" s="181"/>
      <c r="K3" s="182"/>
      <c r="L3" s="183" t="s">
        <v>2</v>
      </c>
      <c r="M3" s="181"/>
      <c r="N3" s="181"/>
      <c r="O3" s="181"/>
      <c r="P3" s="181"/>
      <c r="Q3" s="181"/>
      <c r="R3" s="182"/>
      <c r="S3" s="183" t="s">
        <v>3</v>
      </c>
      <c r="T3" s="181"/>
      <c r="U3" s="181"/>
      <c r="V3" s="181"/>
      <c r="W3" s="181"/>
      <c r="X3" s="181"/>
      <c r="Y3" s="182"/>
      <c r="Z3" s="181" t="s">
        <v>4</v>
      </c>
      <c r="AA3" s="181"/>
      <c r="AB3" s="181"/>
      <c r="AC3" s="184"/>
    </row>
    <row r="4" spans="1:37" ht="35.25" customHeight="1" thickBot="1">
      <c r="A4" s="185"/>
      <c r="B4" s="186"/>
      <c r="C4" s="187"/>
      <c r="D4" s="139"/>
      <c r="E4" s="188" t="s">
        <v>47</v>
      </c>
      <c r="F4" s="189"/>
      <c r="G4" s="189"/>
      <c r="H4" s="189"/>
      <c r="I4" s="189"/>
      <c r="J4" s="189"/>
      <c r="K4" s="190"/>
      <c r="L4" s="199" t="s">
        <v>88</v>
      </c>
      <c r="M4" s="200"/>
      <c r="N4" s="200"/>
      <c r="O4" s="200"/>
      <c r="P4" s="200"/>
      <c r="Q4" s="200"/>
      <c r="R4" s="201"/>
      <c r="S4" s="191" t="s">
        <v>81</v>
      </c>
      <c r="T4" s="192"/>
      <c r="U4" s="192"/>
      <c r="V4" s="192"/>
      <c r="W4" s="192"/>
      <c r="X4" s="192"/>
      <c r="Y4" s="193"/>
      <c r="Z4" s="194" t="s">
        <v>5</v>
      </c>
      <c r="AA4" s="194"/>
      <c r="AB4" s="194"/>
      <c r="AC4" s="195"/>
    </row>
    <row r="5" spans="1:37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7" ht="24.75" customHeight="1">
      <c r="A6" s="170" t="s">
        <v>6</v>
      </c>
      <c r="B6" s="171"/>
      <c r="C6" s="172"/>
      <c r="D6" s="202" t="s">
        <v>11</v>
      </c>
      <c r="E6" s="203"/>
      <c r="F6" s="202" t="s">
        <v>12</v>
      </c>
      <c r="G6" s="203"/>
      <c r="H6" s="167" t="s">
        <v>13</v>
      </c>
      <c r="I6" s="168"/>
      <c r="J6" s="167" t="s">
        <v>14</v>
      </c>
      <c r="K6" s="168"/>
      <c r="L6" s="167" t="s">
        <v>15</v>
      </c>
      <c r="M6" s="168"/>
      <c r="N6" s="167" t="s">
        <v>16</v>
      </c>
      <c r="O6" s="168"/>
      <c r="P6" s="167" t="s">
        <v>17</v>
      </c>
      <c r="Q6" s="168"/>
      <c r="R6" s="167" t="s">
        <v>18</v>
      </c>
      <c r="S6" s="168"/>
      <c r="T6" s="167" t="s">
        <v>7</v>
      </c>
      <c r="U6" s="168"/>
      <c r="V6" s="167" t="s">
        <v>8</v>
      </c>
      <c r="W6" s="168"/>
      <c r="X6" s="167" t="s">
        <v>9</v>
      </c>
      <c r="Y6" s="168"/>
      <c r="Z6" s="167" t="s">
        <v>10</v>
      </c>
      <c r="AA6" s="237"/>
      <c r="AB6" s="238" t="s">
        <v>19</v>
      </c>
      <c r="AC6" s="169"/>
    </row>
    <row r="7" spans="1:37" ht="24.75" customHeight="1">
      <c r="A7" s="162" t="s">
        <v>41</v>
      </c>
      <c r="B7" s="163"/>
      <c r="C7" s="164"/>
      <c r="D7" s="31">
        <v>15</v>
      </c>
      <c r="E7" s="32" t="s">
        <v>20</v>
      </c>
      <c r="F7" s="31">
        <v>4</v>
      </c>
      <c r="G7" s="32" t="s">
        <v>20</v>
      </c>
      <c r="H7" s="3">
        <v>0</v>
      </c>
      <c r="I7" s="4" t="s">
        <v>20</v>
      </c>
      <c r="J7" s="3">
        <v>1</v>
      </c>
      <c r="K7" s="4" t="s">
        <v>20</v>
      </c>
      <c r="L7" s="3">
        <v>3</v>
      </c>
      <c r="M7" s="4" t="s">
        <v>20</v>
      </c>
      <c r="N7" s="3">
        <v>14</v>
      </c>
      <c r="O7" s="4" t="s">
        <v>20</v>
      </c>
      <c r="P7" s="3">
        <v>19</v>
      </c>
      <c r="Q7" s="4" t="s">
        <v>20</v>
      </c>
      <c r="R7" s="3">
        <v>8</v>
      </c>
      <c r="S7" s="4" t="s">
        <v>20</v>
      </c>
      <c r="T7" s="3">
        <v>10</v>
      </c>
      <c r="U7" s="4" t="s">
        <v>20</v>
      </c>
      <c r="V7" s="3">
        <v>9</v>
      </c>
      <c r="W7" s="4" t="s">
        <v>20</v>
      </c>
      <c r="X7" s="3">
        <v>2</v>
      </c>
      <c r="Y7" s="4" t="s">
        <v>20</v>
      </c>
      <c r="Z7" s="3"/>
      <c r="AA7" s="4" t="s">
        <v>20</v>
      </c>
      <c r="AB7" s="24"/>
      <c r="AC7" s="9" t="s">
        <v>20</v>
      </c>
    </row>
    <row r="8" spans="1:37" ht="24.75" customHeight="1">
      <c r="A8" s="162" t="s">
        <v>42</v>
      </c>
      <c r="B8" s="163"/>
      <c r="C8" s="164"/>
      <c r="D8" s="31"/>
      <c r="E8" s="32" t="s">
        <v>20</v>
      </c>
      <c r="F8" s="31"/>
      <c r="G8" s="32" t="s">
        <v>20</v>
      </c>
      <c r="H8" s="3"/>
      <c r="I8" s="4" t="s">
        <v>20</v>
      </c>
      <c r="J8" s="3"/>
      <c r="K8" s="4" t="s">
        <v>20</v>
      </c>
      <c r="L8" s="3">
        <v>3</v>
      </c>
      <c r="M8" s="4" t="s">
        <v>20</v>
      </c>
      <c r="N8" s="3">
        <v>1</v>
      </c>
      <c r="O8" s="4" t="s">
        <v>20</v>
      </c>
      <c r="P8" s="3">
        <v>1</v>
      </c>
      <c r="Q8" s="4" t="s">
        <v>20</v>
      </c>
      <c r="R8" s="3">
        <v>6</v>
      </c>
      <c r="S8" s="4" t="s">
        <v>20</v>
      </c>
      <c r="T8" s="3">
        <v>6</v>
      </c>
      <c r="U8" s="4" t="s">
        <v>20</v>
      </c>
      <c r="V8" s="3">
        <v>4</v>
      </c>
      <c r="W8" s="4" t="s">
        <v>20</v>
      </c>
      <c r="X8" s="3"/>
      <c r="Y8" s="4" t="s">
        <v>20</v>
      </c>
      <c r="Z8" s="3"/>
      <c r="AA8" s="4" t="s">
        <v>20</v>
      </c>
      <c r="AB8" s="24"/>
      <c r="AC8" s="9" t="s">
        <v>21</v>
      </c>
      <c r="AF8" s="198" t="s">
        <v>77</v>
      </c>
      <c r="AG8" s="198"/>
      <c r="AH8" s="198"/>
      <c r="AI8" s="198"/>
      <c r="AJ8" s="198"/>
      <c r="AK8" s="198"/>
    </row>
    <row r="9" spans="1:37" ht="24.75" customHeight="1">
      <c r="A9" s="162" t="s">
        <v>50</v>
      </c>
      <c r="B9" s="163"/>
      <c r="C9" s="164"/>
      <c r="D9" s="31"/>
      <c r="E9" s="32" t="s">
        <v>21</v>
      </c>
      <c r="F9" s="31"/>
      <c r="G9" s="32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>
        <v>1</v>
      </c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  <c r="AF9" s="198"/>
      <c r="AG9" s="198"/>
      <c r="AH9" s="198"/>
      <c r="AI9" s="198"/>
      <c r="AJ9" s="198"/>
      <c r="AK9" s="198"/>
    </row>
    <row r="10" spans="1:37" ht="24.75" customHeight="1" thickBot="1">
      <c r="A10" s="162" t="s">
        <v>62</v>
      </c>
      <c r="B10" s="163"/>
      <c r="C10" s="164"/>
      <c r="D10" s="31"/>
      <c r="E10" s="32" t="s">
        <v>21</v>
      </c>
      <c r="F10" s="31"/>
      <c r="G10" s="32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  <c r="AF10" s="204"/>
      <c r="AG10" s="204"/>
      <c r="AH10" s="204"/>
      <c r="AI10" s="204"/>
      <c r="AJ10" s="204"/>
      <c r="AK10" s="204"/>
    </row>
    <row r="11" spans="1:37" ht="24.75" customHeight="1" thickTop="1">
      <c r="A11" s="77" t="s">
        <v>25</v>
      </c>
      <c r="B11" s="78"/>
      <c r="C11" s="79"/>
      <c r="D11" s="155">
        <v>8000</v>
      </c>
      <c r="E11" s="156"/>
      <c r="F11" s="155">
        <v>8000</v>
      </c>
      <c r="G11" s="156"/>
      <c r="H11" s="153">
        <v>8000</v>
      </c>
      <c r="I11" s="154"/>
      <c r="J11" s="153">
        <v>8000</v>
      </c>
      <c r="K11" s="154"/>
      <c r="L11" s="153">
        <v>8000</v>
      </c>
      <c r="M11" s="154"/>
      <c r="N11" s="153">
        <v>8000</v>
      </c>
      <c r="O11" s="154"/>
      <c r="P11" s="153">
        <v>8000</v>
      </c>
      <c r="Q11" s="154"/>
      <c r="R11" s="153">
        <v>9250</v>
      </c>
      <c r="S11" s="154"/>
      <c r="T11" s="153">
        <v>9250</v>
      </c>
      <c r="U11" s="154"/>
      <c r="V11" s="153">
        <v>9250</v>
      </c>
      <c r="W11" s="154"/>
      <c r="X11" s="153">
        <v>9250</v>
      </c>
      <c r="Y11" s="154"/>
      <c r="Z11" s="153">
        <v>8000</v>
      </c>
      <c r="AA11" s="154"/>
      <c r="AB11" s="235"/>
      <c r="AC11" s="236"/>
      <c r="AF11" s="204"/>
      <c r="AG11" s="204"/>
      <c r="AH11" s="204"/>
      <c r="AI11" s="204"/>
      <c r="AJ11" s="204"/>
      <c r="AK11" s="204"/>
    </row>
    <row r="12" spans="1:37" ht="24.75" customHeight="1">
      <c r="A12" s="162" t="s">
        <v>50</v>
      </c>
      <c r="B12" s="163"/>
      <c r="C12" s="164"/>
      <c r="D12" s="96">
        <v>1250</v>
      </c>
      <c r="E12" s="97"/>
      <c r="F12" s="96">
        <v>1250</v>
      </c>
      <c r="G12" s="97"/>
      <c r="H12" s="94">
        <v>1250</v>
      </c>
      <c r="I12" s="95"/>
      <c r="J12" s="94">
        <v>1250</v>
      </c>
      <c r="K12" s="95"/>
      <c r="L12" s="94">
        <v>1250</v>
      </c>
      <c r="M12" s="95"/>
      <c r="N12" s="94">
        <v>1250</v>
      </c>
      <c r="O12" s="95"/>
      <c r="P12" s="94">
        <v>1250</v>
      </c>
      <c r="Q12" s="95"/>
      <c r="R12" s="94">
        <v>1445</v>
      </c>
      <c r="S12" s="95"/>
      <c r="T12" s="94">
        <v>1445</v>
      </c>
      <c r="U12" s="95"/>
      <c r="V12" s="94">
        <v>1445</v>
      </c>
      <c r="W12" s="95"/>
      <c r="X12" s="94">
        <v>1445</v>
      </c>
      <c r="Y12" s="95"/>
      <c r="Z12" s="94">
        <v>1250</v>
      </c>
      <c r="AA12" s="95"/>
      <c r="AB12" s="230"/>
      <c r="AC12" s="209"/>
      <c r="AF12" s="196" t="s">
        <v>79</v>
      </c>
      <c r="AG12" s="196"/>
      <c r="AH12" s="196"/>
      <c r="AI12" s="196" t="s">
        <v>80</v>
      </c>
      <c r="AJ12" s="196"/>
      <c r="AK12" s="196"/>
    </row>
    <row r="13" spans="1:37" ht="24.75" customHeight="1">
      <c r="A13" s="165" t="s">
        <v>27</v>
      </c>
      <c r="B13" s="166"/>
      <c r="C13" s="163"/>
      <c r="D13" s="96">
        <v>10000</v>
      </c>
      <c r="E13" s="97"/>
      <c r="F13" s="96">
        <v>10000</v>
      </c>
      <c r="G13" s="97"/>
      <c r="H13" s="94">
        <v>10000</v>
      </c>
      <c r="I13" s="95"/>
      <c r="J13" s="94">
        <v>10000</v>
      </c>
      <c r="K13" s="95"/>
      <c r="L13" s="94">
        <v>10000</v>
      </c>
      <c r="M13" s="95"/>
      <c r="N13" s="94">
        <v>10000</v>
      </c>
      <c r="O13" s="95"/>
      <c r="P13" s="94">
        <v>10000</v>
      </c>
      <c r="Q13" s="95"/>
      <c r="R13" s="94">
        <v>11250</v>
      </c>
      <c r="S13" s="95"/>
      <c r="T13" s="94">
        <v>11250</v>
      </c>
      <c r="U13" s="95"/>
      <c r="V13" s="94">
        <v>11250</v>
      </c>
      <c r="W13" s="95"/>
      <c r="X13" s="94">
        <v>11250</v>
      </c>
      <c r="Y13" s="95"/>
      <c r="Z13" s="94">
        <v>10000</v>
      </c>
      <c r="AA13" s="95"/>
      <c r="AB13" s="230"/>
      <c r="AC13" s="209"/>
      <c r="AF13" s="197"/>
      <c r="AG13" s="197"/>
      <c r="AH13" s="197"/>
      <c r="AI13" s="197"/>
      <c r="AJ13" s="197"/>
      <c r="AK13" s="197"/>
    </row>
    <row r="14" spans="1:37" ht="24.75" customHeight="1" thickBot="1">
      <c r="A14" s="159" t="s">
        <v>51</v>
      </c>
      <c r="B14" s="160"/>
      <c r="C14" s="161"/>
      <c r="D14" s="144">
        <v>1562</v>
      </c>
      <c r="E14" s="145"/>
      <c r="F14" s="144">
        <v>1562</v>
      </c>
      <c r="G14" s="145"/>
      <c r="H14" s="142">
        <v>1562</v>
      </c>
      <c r="I14" s="143"/>
      <c r="J14" s="142">
        <v>1562</v>
      </c>
      <c r="K14" s="143"/>
      <c r="L14" s="142">
        <v>1562</v>
      </c>
      <c r="M14" s="143"/>
      <c r="N14" s="142">
        <v>1562</v>
      </c>
      <c r="O14" s="143"/>
      <c r="P14" s="142">
        <v>1562</v>
      </c>
      <c r="Q14" s="143"/>
      <c r="R14" s="142">
        <v>1757</v>
      </c>
      <c r="S14" s="143"/>
      <c r="T14" s="142">
        <v>1757</v>
      </c>
      <c r="U14" s="143"/>
      <c r="V14" s="142">
        <v>1757</v>
      </c>
      <c r="W14" s="143"/>
      <c r="X14" s="142">
        <v>1757</v>
      </c>
      <c r="Y14" s="143"/>
      <c r="Z14" s="142">
        <v>1562</v>
      </c>
      <c r="AA14" s="143"/>
      <c r="AB14" s="234"/>
      <c r="AC14" s="215"/>
    </row>
    <row r="15" spans="1:37" ht="24.75" customHeight="1" thickTop="1">
      <c r="A15" s="148" t="s">
        <v>43</v>
      </c>
      <c r="B15" s="29" t="s">
        <v>66</v>
      </c>
      <c r="C15" s="12" t="s">
        <v>44</v>
      </c>
      <c r="D15" s="155">
        <v>13000</v>
      </c>
      <c r="E15" s="156"/>
      <c r="F15" s="155">
        <v>3200</v>
      </c>
      <c r="G15" s="156"/>
      <c r="H15" s="153"/>
      <c r="I15" s="154"/>
      <c r="J15" s="153">
        <v>1000</v>
      </c>
      <c r="K15" s="154"/>
      <c r="L15" s="153">
        <v>6000</v>
      </c>
      <c r="M15" s="154"/>
      <c r="N15" s="153">
        <v>14000</v>
      </c>
      <c r="O15" s="154"/>
      <c r="P15" s="153">
        <v>25000</v>
      </c>
      <c r="Q15" s="154"/>
      <c r="R15" s="153"/>
      <c r="S15" s="154"/>
      <c r="T15" s="153"/>
      <c r="U15" s="154"/>
      <c r="V15" s="153"/>
      <c r="W15" s="154"/>
      <c r="X15" s="153"/>
      <c r="Y15" s="154"/>
      <c r="Z15" s="153"/>
      <c r="AA15" s="154"/>
      <c r="AB15" s="228"/>
      <c r="AC15" s="207"/>
    </row>
    <row r="16" spans="1:37" ht="24.75" customHeight="1">
      <c r="A16" s="149"/>
      <c r="B16" s="8"/>
      <c r="C16" s="7" t="s">
        <v>45</v>
      </c>
      <c r="D16" s="96"/>
      <c r="E16" s="97"/>
      <c r="F16" s="96"/>
      <c r="G16" s="97"/>
      <c r="H16" s="94"/>
      <c r="I16" s="95"/>
      <c r="J16" s="94"/>
      <c r="K16" s="95"/>
      <c r="L16" s="94"/>
      <c r="M16" s="95"/>
      <c r="N16" s="94"/>
      <c r="O16" s="95"/>
      <c r="P16" s="94"/>
      <c r="Q16" s="95"/>
      <c r="R16" s="94"/>
      <c r="S16" s="95"/>
      <c r="T16" s="94"/>
      <c r="U16" s="95"/>
      <c r="V16" s="94"/>
      <c r="W16" s="95"/>
      <c r="X16" s="94"/>
      <c r="Y16" s="95"/>
      <c r="Z16" s="94"/>
      <c r="AA16" s="95"/>
      <c r="AB16" s="230"/>
      <c r="AC16" s="209"/>
    </row>
    <row r="17" spans="1:29" ht="24.75" customHeight="1">
      <c r="A17" s="149"/>
      <c r="B17" s="16"/>
      <c r="C17" s="7" t="s">
        <v>46</v>
      </c>
      <c r="D17" s="96"/>
      <c r="E17" s="97"/>
      <c r="F17" s="96"/>
      <c r="G17" s="97"/>
      <c r="H17" s="94"/>
      <c r="I17" s="95"/>
      <c r="J17" s="94">
        <v>3000</v>
      </c>
      <c r="K17" s="95"/>
      <c r="L17" s="94">
        <v>3000</v>
      </c>
      <c r="M17" s="95"/>
      <c r="N17" s="94">
        <v>6000</v>
      </c>
      <c r="O17" s="95"/>
      <c r="P17" s="94">
        <v>3000</v>
      </c>
      <c r="Q17" s="95"/>
      <c r="R17" s="94"/>
      <c r="S17" s="95"/>
      <c r="T17" s="94"/>
      <c r="U17" s="95"/>
      <c r="V17" s="94"/>
      <c r="W17" s="95"/>
      <c r="X17" s="94"/>
      <c r="Y17" s="95"/>
      <c r="Z17" s="94"/>
      <c r="AA17" s="95"/>
      <c r="AB17" s="230"/>
      <c r="AC17" s="209"/>
    </row>
    <row r="18" spans="1:29" ht="24.75" customHeight="1">
      <c r="A18" s="149"/>
      <c r="B18" s="100" t="s">
        <v>28</v>
      </c>
      <c r="C18" s="101"/>
      <c r="D18" s="96">
        <v>5000</v>
      </c>
      <c r="E18" s="97"/>
      <c r="F18" s="96">
        <v>2500</v>
      </c>
      <c r="G18" s="97"/>
      <c r="H18" s="94"/>
      <c r="I18" s="95"/>
      <c r="J18" s="94">
        <v>320</v>
      </c>
      <c r="K18" s="95"/>
      <c r="L18" s="94">
        <v>2768</v>
      </c>
      <c r="M18" s="95"/>
      <c r="N18" s="94">
        <v>3730</v>
      </c>
      <c r="O18" s="95"/>
      <c r="P18" s="94">
        <v>5352</v>
      </c>
      <c r="Q18" s="95"/>
      <c r="R18" s="94">
        <v>2409</v>
      </c>
      <c r="S18" s="95"/>
      <c r="T18" s="94">
        <v>2392</v>
      </c>
      <c r="U18" s="95"/>
      <c r="V18" s="94">
        <v>3760</v>
      </c>
      <c r="W18" s="95"/>
      <c r="X18" s="94"/>
      <c r="Y18" s="95"/>
      <c r="Z18" s="94"/>
      <c r="AA18" s="95"/>
      <c r="AB18" s="230"/>
      <c r="AC18" s="209"/>
    </row>
    <row r="19" spans="1:29" ht="24.75" customHeight="1">
      <c r="A19" s="149"/>
      <c r="B19" s="100" t="s">
        <v>29</v>
      </c>
      <c r="C19" s="101"/>
      <c r="D19" s="96">
        <v>2000</v>
      </c>
      <c r="E19" s="97"/>
      <c r="F19" s="96">
        <v>1500</v>
      </c>
      <c r="G19" s="97"/>
      <c r="H19" s="94"/>
      <c r="I19" s="95"/>
      <c r="J19" s="94">
        <v>450</v>
      </c>
      <c r="K19" s="95"/>
      <c r="L19" s="94">
        <v>3150</v>
      </c>
      <c r="M19" s="95"/>
      <c r="N19" s="94">
        <v>2700</v>
      </c>
      <c r="O19" s="95"/>
      <c r="P19" s="94">
        <v>10350</v>
      </c>
      <c r="Q19" s="95"/>
      <c r="R19" s="94">
        <v>16200</v>
      </c>
      <c r="S19" s="95"/>
      <c r="T19" s="94">
        <v>2250</v>
      </c>
      <c r="U19" s="95"/>
      <c r="V19" s="94">
        <v>4950</v>
      </c>
      <c r="W19" s="95"/>
      <c r="X19" s="94"/>
      <c r="Y19" s="95"/>
      <c r="Z19" s="94"/>
      <c r="AA19" s="95"/>
      <c r="AB19" s="230"/>
      <c r="AC19" s="209"/>
    </row>
    <row r="20" spans="1:29" ht="24.75" customHeight="1" thickBot="1">
      <c r="A20" s="150"/>
      <c r="B20" s="138" t="s">
        <v>30</v>
      </c>
      <c r="C20" s="139"/>
      <c r="D20" s="144"/>
      <c r="E20" s="145"/>
      <c r="F20" s="144">
        <v>5000</v>
      </c>
      <c r="G20" s="145"/>
      <c r="H20" s="142"/>
      <c r="I20" s="143"/>
      <c r="J20" s="142"/>
      <c r="K20" s="143"/>
      <c r="L20" s="142"/>
      <c r="M20" s="143"/>
      <c r="N20" s="142">
        <v>15000</v>
      </c>
      <c r="O20" s="143"/>
      <c r="P20" s="142"/>
      <c r="Q20" s="143"/>
      <c r="R20" s="142"/>
      <c r="S20" s="143"/>
      <c r="T20" s="142"/>
      <c r="U20" s="143"/>
      <c r="V20" s="142">
        <v>16000</v>
      </c>
      <c r="W20" s="143"/>
      <c r="X20" s="142"/>
      <c r="Y20" s="143"/>
      <c r="Z20" s="142"/>
      <c r="AA20" s="143"/>
      <c r="AB20" s="230"/>
      <c r="AC20" s="209"/>
    </row>
    <row r="21" spans="1:29" ht="24.75" customHeight="1" thickTop="1">
      <c r="A21" s="77" t="s">
        <v>31</v>
      </c>
      <c r="B21" s="78"/>
      <c r="C21" s="79"/>
      <c r="D21" s="155">
        <f>INT(D7*D11+D8*D13+D10*D14+D9*D12+D15+D16+D17+D18+D19+D20)</f>
        <v>140000</v>
      </c>
      <c r="E21" s="156"/>
      <c r="F21" s="155">
        <f t="shared" ref="F21" si="0">INT(F7*F11+F8*F13+F10*F12+F15+F16+F17+F18+F19+F20)</f>
        <v>44200</v>
      </c>
      <c r="G21" s="156"/>
      <c r="H21" s="153">
        <f t="shared" ref="H21" si="1">INT(H7*H11+H8*H13+H10*H12+H15+H16+H17+H18+H19+H20)</f>
        <v>0</v>
      </c>
      <c r="I21" s="154"/>
      <c r="J21" s="153">
        <f>INT(J7*J11+J8*J13+J10*J12+J9*J12+J15+J16+J17+J18+J19+J20)</f>
        <v>12770</v>
      </c>
      <c r="K21" s="154"/>
      <c r="L21" s="153">
        <f>INT(L7*L11+L8*L13+L10*L12+L9*L12+L15+L16+L17+L18+L19+L20)</f>
        <v>68918</v>
      </c>
      <c r="M21" s="154"/>
      <c r="N21" s="153">
        <v>153430</v>
      </c>
      <c r="O21" s="154"/>
      <c r="P21" s="153">
        <f>INT(P7*P11+P8*P13+P9*P12+P15+P16+P17+P18+P19+P20)</f>
        <v>206952</v>
      </c>
      <c r="Q21" s="154"/>
      <c r="R21" s="153">
        <f>R7*R11+R8*R13+R18+R19+R15</f>
        <v>160109</v>
      </c>
      <c r="S21" s="154"/>
      <c r="T21" s="153">
        <f>INT(T7*T11+T8*T13+T9*T12+T15+T16+T17+T18+T19+T20)</f>
        <v>164642</v>
      </c>
      <c r="U21" s="154"/>
      <c r="V21" s="153">
        <f>INT(V7*V11+V8*V13+V9*V12+V15+V16+V17+V18+V19+V20)</f>
        <v>152960</v>
      </c>
      <c r="W21" s="154"/>
      <c r="X21" s="153">
        <f t="shared" ref="X21" si="2">INT(X7*X11+X8*X13+X10*X12+X15+X16+X17+X18+X19+X20)</f>
        <v>18500</v>
      </c>
      <c r="Y21" s="154"/>
      <c r="Z21" s="153">
        <f>INT(Z7*Z11+Z8*Z13+Z9*Z12+Z15+Z16+Z17+Z18+Z19+Z20)</f>
        <v>0</v>
      </c>
      <c r="AA21" s="154"/>
      <c r="AB21" s="230"/>
      <c r="AC21" s="209"/>
    </row>
    <row r="22" spans="1:29" ht="24.75" customHeight="1" thickBot="1">
      <c r="A22" s="133" t="s">
        <v>40</v>
      </c>
      <c r="B22" s="134"/>
      <c r="C22" s="135"/>
      <c r="D22" s="73"/>
      <c r="E22" s="74"/>
      <c r="F22" s="73"/>
      <c r="G22" s="74"/>
      <c r="H22" s="71"/>
      <c r="I22" s="72"/>
      <c r="J22" s="71"/>
      <c r="K22" s="72"/>
      <c r="L22" s="71"/>
      <c r="M22" s="72"/>
      <c r="N22" s="71"/>
      <c r="O22" s="72"/>
      <c r="P22" s="71"/>
      <c r="Q22" s="72"/>
      <c r="R22" s="71"/>
      <c r="S22" s="72"/>
      <c r="T22" s="71"/>
      <c r="U22" s="72"/>
      <c r="V22" s="71"/>
      <c r="W22" s="72"/>
      <c r="X22" s="71"/>
      <c r="Y22" s="72"/>
      <c r="Z22" s="71"/>
      <c r="AA22" s="72"/>
      <c r="AB22" s="233"/>
      <c r="AC22" s="212"/>
    </row>
    <row r="23" spans="1:29" ht="24.75" customHeight="1" thickBot="1">
      <c r="A23" s="122" t="s">
        <v>19</v>
      </c>
      <c r="B23" s="123"/>
      <c r="C23" s="124"/>
      <c r="D23" s="129">
        <f>D21+D22</f>
        <v>140000</v>
      </c>
      <c r="E23" s="130"/>
      <c r="F23" s="129">
        <f t="shared" ref="F23" si="3">F21+F22</f>
        <v>44200</v>
      </c>
      <c r="G23" s="130"/>
      <c r="H23" s="127">
        <f t="shared" ref="H23" si="4">H21+H22</f>
        <v>0</v>
      </c>
      <c r="I23" s="128"/>
      <c r="J23" s="127">
        <f t="shared" ref="J23" si="5">J21+J22</f>
        <v>12770</v>
      </c>
      <c r="K23" s="128"/>
      <c r="L23" s="127">
        <f t="shared" ref="L23" si="6">L21+L22</f>
        <v>68918</v>
      </c>
      <c r="M23" s="128"/>
      <c r="N23" s="127">
        <f t="shared" ref="N23" si="7">N21+N22</f>
        <v>153430</v>
      </c>
      <c r="O23" s="128"/>
      <c r="P23" s="127">
        <f t="shared" ref="P23" si="8">P21+P22</f>
        <v>206952</v>
      </c>
      <c r="Q23" s="128"/>
      <c r="R23" s="127">
        <f t="shared" ref="R23" si="9">R21+R22</f>
        <v>160109</v>
      </c>
      <c r="S23" s="128"/>
      <c r="T23" s="127">
        <f t="shared" ref="T23" si="10">T21+T22</f>
        <v>164642</v>
      </c>
      <c r="U23" s="128"/>
      <c r="V23" s="127">
        <f t="shared" ref="V23" si="11">V21+V22</f>
        <v>152960</v>
      </c>
      <c r="W23" s="128"/>
      <c r="X23" s="127">
        <f t="shared" ref="X23" si="12">X21+X22</f>
        <v>18500</v>
      </c>
      <c r="Y23" s="128"/>
      <c r="Z23" s="127">
        <f t="shared" ref="Z23" si="13">Z21+Z22</f>
        <v>0</v>
      </c>
      <c r="AA23" s="128"/>
      <c r="AB23" s="232"/>
      <c r="AC23" s="210"/>
    </row>
    <row r="24" spans="1:29" ht="24.75" customHeight="1">
      <c r="A24" s="88" t="s">
        <v>33</v>
      </c>
      <c r="B24" s="108" t="s">
        <v>34</v>
      </c>
      <c r="C24" s="109"/>
      <c r="D24" s="102">
        <f>D23*0.003</f>
        <v>420</v>
      </c>
      <c r="E24" s="103"/>
      <c r="F24" s="102">
        <f t="shared" ref="F24" si="14">F23*0.003</f>
        <v>132.6</v>
      </c>
      <c r="G24" s="103"/>
      <c r="H24" s="92">
        <f t="shared" ref="H24" si="15">H23*0.003</f>
        <v>0</v>
      </c>
      <c r="I24" s="93"/>
      <c r="J24" s="92">
        <f t="shared" ref="J24" si="16">J23*0.003</f>
        <v>38.31</v>
      </c>
      <c r="K24" s="93"/>
      <c r="L24" s="92">
        <f t="shared" ref="L24" si="17">L23*0.003</f>
        <v>206.75399999999999</v>
      </c>
      <c r="M24" s="93"/>
      <c r="N24" s="92">
        <f t="shared" ref="N24" si="18">N23*0.003</f>
        <v>460.29</v>
      </c>
      <c r="O24" s="93"/>
      <c r="P24" s="92">
        <f t="shared" ref="P24" si="19">P23*0.003</f>
        <v>620.85599999999999</v>
      </c>
      <c r="Q24" s="93"/>
      <c r="R24" s="92">
        <v>449</v>
      </c>
      <c r="S24" s="93"/>
      <c r="T24" s="92">
        <f t="shared" ref="T24" si="20">T23*0.003</f>
        <v>493.92599999999999</v>
      </c>
      <c r="U24" s="93"/>
      <c r="V24" s="92">
        <f t="shared" ref="V24" si="21">V23*0.003</f>
        <v>458.88</v>
      </c>
      <c r="W24" s="93"/>
      <c r="X24" s="92">
        <f t="shared" ref="X24" si="22">X23*0.003</f>
        <v>55.5</v>
      </c>
      <c r="Y24" s="93"/>
      <c r="Z24" s="92">
        <f t="shared" ref="Z24" si="23">Z23*0.003</f>
        <v>0</v>
      </c>
      <c r="AA24" s="93"/>
      <c r="AB24" s="231"/>
      <c r="AC24" s="211"/>
    </row>
    <row r="25" spans="1:29" ht="24.75" customHeight="1">
      <c r="A25" s="89"/>
      <c r="B25" s="100" t="s">
        <v>35</v>
      </c>
      <c r="C25" s="101"/>
      <c r="D25" s="96">
        <v>0</v>
      </c>
      <c r="E25" s="97"/>
      <c r="F25" s="96">
        <v>3480</v>
      </c>
      <c r="G25" s="97"/>
      <c r="H25" s="94">
        <v>0</v>
      </c>
      <c r="I25" s="95"/>
      <c r="J25" s="94">
        <v>0</v>
      </c>
      <c r="K25" s="95"/>
      <c r="L25" s="94">
        <v>0</v>
      </c>
      <c r="M25" s="95"/>
      <c r="N25" s="94">
        <v>3120</v>
      </c>
      <c r="O25" s="95"/>
      <c r="P25" s="94">
        <v>4700</v>
      </c>
      <c r="Q25" s="95"/>
      <c r="R25" s="94">
        <v>2960</v>
      </c>
      <c r="S25" s="95"/>
      <c r="T25" s="94">
        <v>5270</v>
      </c>
      <c r="U25" s="95"/>
      <c r="V25" s="94">
        <v>2520</v>
      </c>
      <c r="W25" s="95"/>
      <c r="X25" s="94">
        <v>0</v>
      </c>
      <c r="Y25" s="95"/>
      <c r="Z25" s="94">
        <v>0</v>
      </c>
      <c r="AA25" s="95"/>
      <c r="AB25" s="230"/>
      <c r="AC25" s="209"/>
    </row>
    <row r="26" spans="1:29" ht="24.75" customHeight="1">
      <c r="A26" s="89"/>
      <c r="B26" s="100" t="s">
        <v>48</v>
      </c>
      <c r="C26" s="101"/>
      <c r="D26" s="96">
        <v>1500</v>
      </c>
      <c r="E26" s="97"/>
      <c r="F26" s="96">
        <v>1500</v>
      </c>
      <c r="G26" s="97"/>
      <c r="H26" s="94">
        <v>6200</v>
      </c>
      <c r="I26" s="95"/>
      <c r="J26" s="94">
        <v>5900</v>
      </c>
      <c r="K26" s="95"/>
      <c r="L26" s="94">
        <v>5900</v>
      </c>
      <c r="M26" s="95"/>
      <c r="N26" s="94">
        <v>5900</v>
      </c>
      <c r="O26" s="95"/>
      <c r="P26" s="94">
        <v>5900</v>
      </c>
      <c r="Q26" s="95"/>
      <c r="R26" s="94">
        <v>5900</v>
      </c>
      <c r="S26" s="95"/>
      <c r="T26" s="94">
        <v>5900</v>
      </c>
      <c r="U26" s="95"/>
      <c r="V26" s="94">
        <v>5900</v>
      </c>
      <c r="W26" s="95"/>
      <c r="X26" s="94">
        <v>0</v>
      </c>
      <c r="Y26" s="95"/>
      <c r="Z26" s="94">
        <v>0</v>
      </c>
      <c r="AA26" s="95"/>
      <c r="AB26" s="230"/>
      <c r="AC26" s="209"/>
    </row>
    <row r="27" spans="1:29" ht="24.75" customHeight="1">
      <c r="A27" s="90"/>
      <c r="B27" s="100" t="s">
        <v>49</v>
      </c>
      <c r="C27" s="101"/>
      <c r="D27" s="84">
        <v>0</v>
      </c>
      <c r="E27" s="85"/>
      <c r="F27" s="84">
        <v>0</v>
      </c>
      <c r="G27" s="85"/>
      <c r="H27" s="82">
        <v>27108</v>
      </c>
      <c r="I27" s="83"/>
      <c r="J27" s="82">
        <v>27108</v>
      </c>
      <c r="K27" s="83"/>
      <c r="L27" s="82">
        <v>39065</v>
      </c>
      <c r="M27" s="83"/>
      <c r="N27" s="82">
        <v>39065</v>
      </c>
      <c r="O27" s="83"/>
      <c r="P27" s="82">
        <v>39065</v>
      </c>
      <c r="Q27" s="83"/>
      <c r="R27" s="82">
        <v>39065</v>
      </c>
      <c r="S27" s="83"/>
      <c r="T27" s="82">
        <v>39065</v>
      </c>
      <c r="U27" s="83"/>
      <c r="V27" s="82">
        <v>39065</v>
      </c>
      <c r="W27" s="83"/>
      <c r="X27" s="82">
        <v>39065</v>
      </c>
      <c r="Y27" s="83"/>
      <c r="Z27" s="82">
        <v>0</v>
      </c>
      <c r="AA27" s="83"/>
      <c r="AB27" s="228"/>
      <c r="AC27" s="207"/>
    </row>
    <row r="28" spans="1:29" ht="24.75" customHeight="1" thickBot="1">
      <c r="A28" s="91"/>
      <c r="B28" s="112" t="s">
        <v>52</v>
      </c>
      <c r="C28" s="113"/>
      <c r="D28" s="73">
        <v>80000</v>
      </c>
      <c r="E28" s="74"/>
      <c r="F28" s="73">
        <v>0</v>
      </c>
      <c r="G28" s="74"/>
      <c r="H28" s="71">
        <v>0</v>
      </c>
      <c r="I28" s="72"/>
      <c r="J28" s="71">
        <v>0</v>
      </c>
      <c r="K28" s="72"/>
      <c r="L28" s="71">
        <v>0</v>
      </c>
      <c r="M28" s="72"/>
      <c r="N28" s="71">
        <v>500</v>
      </c>
      <c r="O28" s="72"/>
      <c r="P28" s="71">
        <v>0</v>
      </c>
      <c r="Q28" s="72"/>
      <c r="R28" s="71">
        <v>0</v>
      </c>
      <c r="S28" s="72"/>
      <c r="T28" s="71">
        <v>0</v>
      </c>
      <c r="U28" s="72"/>
      <c r="V28" s="71">
        <v>0</v>
      </c>
      <c r="W28" s="72"/>
      <c r="X28" s="71">
        <v>0</v>
      </c>
      <c r="Y28" s="72"/>
      <c r="Z28" s="71">
        <v>0</v>
      </c>
      <c r="AA28" s="72"/>
      <c r="AB28" s="229"/>
      <c r="AC28" s="208"/>
    </row>
    <row r="29" spans="1:29" ht="24.75" customHeight="1" thickBot="1">
      <c r="A29" s="77" t="s">
        <v>37</v>
      </c>
      <c r="B29" s="78"/>
      <c r="C29" s="79"/>
      <c r="D29" s="84">
        <f>SUM(D24:D28)</f>
        <v>81920</v>
      </c>
      <c r="E29" s="85"/>
      <c r="F29" s="84">
        <f t="shared" ref="F29" si="24">SUM(F24:F28)</f>
        <v>5112.6000000000004</v>
      </c>
      <c r="G29" s="85"/>
      <c r="H29" s="82">
        <f t="shared" ref="H29" si="25">SUM(H24:H28)</f>
        <v>33308</v>
      </c>
      <c r="I29" s="83"/>
      <c r="J29" s="82">
        <f t="shared" ref="J29" si="26">SUM(J24:J28)</f>
        <v>33046.31</v>
      </c>
      <c r="K29" s="83"/>
      <c r="L29" s="82">
        <f t="shared" ref="L29" si="27">SUM(L24:L28)</f>
        <v>45171.754000000001</v>
      </c>
      <c r="M29" s="83"/>
      <c r="N29" s="82">
        <f t="shared" ref="N29" si="28">SUM(N24:N28)</f>
        <v>49045.29</v>
      </c>
      <c r="O29" s="83"/>
      <c r="P29" s="82">
        <f t="shared" ref="P29" si="29">SUM(P24:P28)</f>
        <v>50285.856</v>
      </c>
      <c r="Q29" s="83"/>
      <c r="R29" s="82">
        <f t="shared" ref="R29" si="30">SUM(R24:R28)</f>
        <v>48374</v>
      </c>
      <c r="S29" s="83"/>
      <c r="T29" s="82">
        <f t="shared" ref="T29" si="31">SUM(T24:T28)</f>
        <v>50728.925999999999</v>
      </c>
      <c r="U29" s="83"/>
      <c r="V29" s="82">
        <f t="shared" ref="V29" si="32">SUM(V24:V28)</f>
        <v>47943.880000000005</v>
      </c>
      <c r="W29" s="83"/>
      <c r="X29" s="82">
        <f t="shared" ref="X29" si="33">SUM(X24:X28)</f>
        <v>39120.5</v>
      </c>
      <c r="Y29" s="83"/>
      <c r="Z29" s="82">
        <f t="shared" ref="Z29" si="34">SUM(Z24:Z28)</f>
        <v>0</v>
      </c>
      <c r="AA29" s="227"/>
      <c r="AB29" s="228"/>
      <c r="AC29" s="207"/>
    </row>
    <row r="30" spans="1:29" ht="24.75" customHeight="1" thickTop="1" thickBot="1">
      <c r="A30" s="66" t="s">
        <v>38</v>
      </c>
      <c r="B30" s="67"/>
      <c r="C30" s="68"/>
      <c r="D30" s="62">
        <f>D23-D29</f>
        <v>58080</v>
      </c>
      <c r="E30" s="63"/>
      <c r="F30" s="62">
        <f>F23-F29+F25</f>
        <v>42567.4</v>
      </c>
      <c r="G30" s="63"/>
      <c r="H30" s="69">
        <f>H23-H29+H25</f>
        <v>-33308</v>
      </c>
      <c r="I30" s="70"/>
      <c r="J30" s="69">
        <f>J23-J29+J25</f>
        <v>-20276.309999999998</v>
      </c>
      <c r="K30" s="70"/>
      <c r="L30" s="69">
        <f>L23-L29</f>
        <v>23746.245999999999</v>
      </c>
      <c r="M30" s="70"/>
      <c r="N30" s="69">
        <f>N23-N29</f>
        <v>104384.70999999999</v>
      </c>
      <c r="O30" s="70"/>
      <c r="P30" s="69">
        <f>P23-P29</f>
        <v>156666.144</v>
      </c>
      <c r="Q30" s="70"/>
      <c r="R30" s="69">
        <f>R23-R29</f>
        <v>111735</v>
      </c>
      <c r="S30" s="70"/>
      <c r="T30" s="69">
        <f>T23-T29</f>
        <v>113913.07399999999</v>
      </c>
      <c r="U30" s="70"/>
      <c r="V30" s="69">
        <f>V23-V29</f>
        <v>105016.12</v>
      </c>
      <c r="W30" s="70"/>
      <c r="X30" s="69">
        <f>X21-X29</f>
        <v>-20620.5</v>
      </c>
      <c r="Y30" s="70"/>
      <c r="Z30" s="60">
        <f>Z23-Z29</f>
        <v>0</v>
      </c>
      <c r="AA30" s="225"/>
      <c r="AB30" s="226"/>
      <c r="AC30" s="206"/>
    </row>
    <row r="32" spans="1:29" ht="23.25" customHeight="1">
      <c r="A32" s="205" t="s">
        <v>86</v>
      </c>
      <c r="B32" s="205"/>
      <c r="C32" s="216"/>
      <c r="D32" s="216"/>
      <c r="E32" s="216"/>
      <c r="F32" s="216"/>
      <c r="G32" s="216"/>
      <c r="H32" s="216"/>
      <c r="I32" s="216"/>
      <c r="J32" s="216"/>
      <c r="K32" s="216"/>
      <c r="L32" s="216"/>
      <c r="M32" s="216"/>
      <c r="N32" s="216"/>
      <c r="O32" s="216"/>
      <c r="P32" s="216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6"/>
    </row>
    <row r="33" spans="1:29" ht="23.25" customHeight="1" thickBot="1">
      <c r="A33" s="217"/>
      <c r="B33" s="217"/>
      <c r="C33" s="217"/>
      <c r="D33" s="217"/>
      <c r="E33" s="217"/>
      <c r="F33" s="217"/>
      <c r="G33" s="217"/>
      <c r="H33" s="217"/>
      <c r="I33" s="217"/>
      <c r="J33" s="217"/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7"/>
      <c r="AB33" s="217"/>
      <c r="AC33" s="217"/>
    </row>
    <row r="34" spans="1:29" ht="23.25" customHeight="1" thickTop="1">
      <c r="A34" s="180" t="s">
        <v>0</v>
      </c>
      <c r="B34" s="181"/>
      <c r="C34" s="181"/>
      <c r="D34" s="182"/>
      <c r="E34" s="183" t="s">
        <v>1</v>
      </c>
      <c r="F34" s="181"/>
      <c r="G34" s="181"/>
      <c r="H34" s="181"/>
      <c r="I34" s="181"/>
      <c r="J34" s="181"/>
      <c r="K34" s="182"/>
      <c r="L34" s="183" t="s">
        <v>2</v>
      </c>
      <c r="M34" s="181"/>
      <c r="N34" s="181"/>
      <c r="O34" s="181"/>
      <c r="P34" s="181"/>
      <c r="Q34" s="181"/>
      <c r="R34" s="182"/>
      <c r="S34" s="183" t="s">
        <v>3</v>
      </c>
      <c r="T34" s="181"/>
      <c r="U34" s="181"/>
      <c r="V34" s="181"/>
      <c r="W34" s="181"/>
      <c r="X34" s="181"/>
      <c r="Y34" s="182"/>
      <c r="Z34" s="181" t="s">
        <v>4</v>
      </c>
      <c r="AA34" s="181"/>
      <c r="AB34" s="181"/>
      <c r="AC34" s="184"/>
    </row>
    <row r="35" spans="1:29" ht="23.25" customHeight="1" thickBot="1">
      <c r="A35" s="185"/>
      <c r="B35" s="186"/>
      <c r="C35" s="187"/>
      <c r="D35" s="139"/>
      <c r="E35" s="188" t="s">
        <v>47</v>
      </c>
      <c r="F35" s="189"/>
      <c r="G35" s="189"/>
      <c r="H35" s="189"/>
      <c r="I35" s="189"/>
      <c r="J35" s="189"/>
      <c r="K35" s="190"/>
      <c r="L35" s="138"/>
      <c r="M35" s="187"/>
      <c r="N35" s="187"/>
      <c r="O35" s="187"/>
      <c r="P35" s="187"/>
      <c r="Q35" s="187"/>
      <c r="R35" s="139"/>
      <c r="S35" s="191" t="s">
        <v>81</v>
      </c>
      <c r="T35" s="192"/>
      <c r="U35" s="192"/>
      <c r="V35" s="192"/>
      <c r="W35" s="192"/>
      <c r="X35" s="192"/>
      <c r="Y35" s="193"/>
      <c r="Z35" s="194" t="s">
        <v>5</v>
      </c>
      <c r="AA35" s="194"/>
      <c r="AB35" s="194"/>
      <c r="AC35" s="195"/>
    </row>
    <row r="36" spans="1:29" ht="23.25" customHeight="1" thickTop="1" thickBo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23.25" customHeight="1">
      <c r="A37" s="170" t="s">
        <v>6</v>
      </c>
      <c r="B37" s="171"/>
      <c r="C37" s="172"/>
      <c r="D37" s="173" t="s">
        <v>11</v>
      </c>
      <c r="E37" s="174"/>
      <c r="F37" s="173" t="s">
        <v>12</v>
      </c>
      <c r="G37" s="174"/>
      <c r="H37" s="167" t="s">
        <v>13</v>
      </c>
      <c r="I37" s="168"/>
      <c r="J37" s="167" t="s">
        <v>14</v>
      </c>
      <c r="K37" s="168"/>
      <c r="L37" s="167" t="s">
        <v>15</v>
      </c>
      <c r="M37" s="168"/>
      <c r="N37" s="167" t="s">
        <v>16</v>
      </c>
      <c r="O37" s="168"/>
      <c r="P37" s="167" t="s">
        <v>17</v>
      </c>
      <c r="Q37" s="168"/>
      <c r="R37" s="167" t="s">
        <v>18</v>
      </c>
      <c r="S37" s="168"/>
      <c r="T37" s="167" t="s">
        <v>7</v>
      </c>
      <c r="U37" s="168"/>
      <c r="V37" s="167" t="s">
        <v>8</v>
      </c>
      <c r="W37" s="168"/>
      <c r="X37" s="167" t="s">
        <v>9</v>
      </c>
      <c r="Y37" s="168"/>
      <c r="Z37" s="167" t="s">
        <v>10</v>
      </c>
      <c r="AA37" s="237"/>
      <c r="AB37" s="238" t="s">
        <v>19</v>
      </c>
      <c r="AC37" s="169"/>
    </row>
    <row r="38" spans="1:29" ht="23.25" customHeight="1">
      <c r="A38" s="162" t="s">
        <v>41</v>
      </c>
      <c r="B38" s="163"/>
      <c r="C38" s="164"/>
      <c r="D38" s="33">
        <v>13</v>
      </c>
      <c r="E38" s="34" t="s">
        <v>20</v>
      </c>
      <c r="F38" s="33">
        <v>8</v>
      </c>
      <c r="G38" s="34" t="s">
        <v>20</v>
      </c>
      <c r="H38" s="3">
        <v>0</v>
      </c>
      <c r="I38" s="4" t="s">
        <v>20</v>
      </c>
      <c r="J38" s="3">
        <v>1</v>
      </c>
      <c r="K38" s="4" t="s">
        <v>20</v>
      </c>
      <c r="L38" s="3">
        <v>3</v>
      </c>
      <c r="M38" s="4" t="s">
        <v>20</v>
      </c>
      <c r="N38" s="3">
        <v>14</v>
      </c>
      <c r="O38" s="4" t="s">
        <v>20</v>
      </c>
      <c r="P38" s="3">
        <v>19</v>
      </c>
      <c r="Q38" s="4" t="s">
        <v>20</v>
      </c>
      <c r="R38" s="3">
        <v>8</v>
      </c>
      <c r="S38" s="4" t="s">
        <v>20</v>
      </c>
      <c r="T38" s="3">
        <v>10</v>
      </c>
      <c r="U38" s="4" t="s">
        <v>20</v>
      </c>
      <c r="V38" s="3">
        <v>9</v>
      </c>
      <c r="W38" s="4" t="s">
        <v>20</v>
      </c>
      <c r="X38" s="3">
        <v>2</v>
      </c>
      <c r="Y38" s="4" t="s">
        <v>20</v>
      </c>
      <c r="Z38" s="3"/>
      <c r="AA38" s="4" t="s">
        <v>20</v>
      </c>
      <c r="AB38" s="24"/>
      <c r="AC38" s="9" t="s">
        <v>20</v>
      </c>
    </row>
    <row r="39" spans="1:29" ht="23.25" customHeight="1">
      <c r="A39" s="162" t="s">
        <v>42</v>
      </c>
      <c r="B39" s="163"/>
      <c r="C39" s="164"/>
      <c r="D39" s="33"/>
      <c r="E39" s="34" t="s">
        <v>20</v>
      </c>
      <c r="F39" s="33"/>
      <c r="G39" s="34" t="s">
        <v>20</v>
      </c>
      <c r="H39" s="3"/>
      <c r="I39" s="4" t="s">
        <v>20</v>
      </c>
      <c r="J39" s="3"/>
      <c r="K39" s="4" t="s">
        <v>20</v>
      </c>
      <c r="L39" s="3">
        <v>3</v>
      </c>
      <c r="M39" s="4" t="s">
        <v>20</v>
      </c>
      <c r="N39" s="3">
        <v>1</v>
      </c>
      <c r="O39" s="4" t="s">
        <v>20</v>
      </c>
      <c r="P39" s="3">
        <v>1</v>
      </c>
      <c r="Q39" s="4" t="s">
        <v>20</v>
      </c>
      <c r="R39" s="3">
        <v>6</v>
      </c>
      <c r="S39" s="4" t="s">
        <v>20</v>
      </c>
      <c r="T39" s="3">
        <v>6</v>
      </c>
      <c r="U39" s="4" t="s">
        <v>20</v>
      </c>
      <c r="V39" s="3">
        <v>4</v>
      </c>
      <c r="W39" s="4" t="s">
        <v>20</v>
      </c>
      <c r="X39" s="3"/>
      <c r="Y39" s="4" t="s">
        <v>20</v>
      </c>
      <c r="Z39" s="3"/>
      <c r="AA39" s="4" t="s">
        <v>20</v>
      </c>
      <c r="AB39" s="24"/>
      <c r="AC39" s="9" t="s">
        <v>21</v>
      </c>
    </row>
    <row r="40" spans="1:29" ht="23.25" customHeight="1">
      <c r="A40" s="162" t="s">
        <v>50</v>
      </c>
      <c r="B40" s="163"/>
      <c r="C40" s="164"/>
      <c r="D40" s="33"/>
      <c r="E40" s="34" t="s">
        <v>21</v>
      </c>
      <c r="F40" s="33"/>
      <c r="G40" s="34" t="s">
        <v>21</v>
      </c>
      <c r="H40" s="3"/>
      <c r="I40" s="4" t="s">
        <v>21</v>
      </c>
      <c r="J40" s="3"/>
      <c r="K40" s="4" t="s">
        <v>21</v>
      </c>
      <c r="L40" s="3"/>
      <c r="M40" s="4" t="s">
        <v>21</v>
      </c>
      <c r="N40" s="3"/>
      <c r="O40" s="4" t="s">
        <v>21</v>
      </c>
      <c r="P40" s="3">
        <v>1</v>
      </c>
      <c r="Q40" s="4" t="s">
        <v>21</v>
      </c>
      <c r="R40" s="3"/>
      <c r="S40" s="4" t="s">
        <v>21</v>
      </c>
      <c r="T40" s="3"/>
      <c r="U40" s="4" t="s">
        <v>21</v>
      </c>
      <c r="V40" s="3"/>
      <c r="W40" s="4" t="s">
        <v>21</v>
      </c>
      <c r="X40" s="3"/>
      <c r="Y40" s="4" t="s">
        <v>21</v>
      </c>
      <c r="Z40" s="3"/>
      <c r="AA40" s="4" t="s">
        <v>21</v>
      </c>
      <c r="AB40" s="24"/>
      <c r="AC40" s="9" t="s">
        <v>21</v>
      </c>
    </row>
    <row r="41" spans="1:29" ht="23.25" customHeight="1" thickBot="1">
      <c r="A41" s="162" t="s">
        <v>62</v>
      </c>
      <c r="B41" s="163"/>
      <c r="C41" s="164"/>
      <c r="D41" s="33"/>
      <c r="E41" s="34" t="s">
        <v>21</v>
      </c>
      <c r="F41" s="33"/>
      <c r="G41" s="34" t="s">
        <v>21</v>
      </c>
      <c r="H41" s="3"/>
      <c r="I41" s="4" t="s">
        <v>21</v>
      </c>
      <c r="J41" s="3"/>
      <c r="K41" s="4" t="s">
        <v>21</v>
      </c>
      <c r="L41" s="3"/>
      <c r="M41" s="4" t="s">
        <v>21</v>
      </c>
      <c r="N41" s="3"/>
      <c r="O41" s="4" t="s">
        <v>21</v>
      </c>
      <c r="P41" s="3"/>
      <c r="Q41" s="4" t="s">
        <v>21</v>
      </c>
      <c r="R41" s="3"/>
      <c r="S41" s="4" t="s">
        <v>21</v>
      </c>
      <c r="T41" s="3"/>
      <c r="U41" s="4" t="s">
        <v>21</v>
      </c>
      <c r="V41" s="3"/>
      <c r="W41" s="4" t="s">
        <v>21</v>
      </c>
      <c r="X41" s="3"/>
      <c r="Y41" s="4" t="s">
        <v>21</v>
      </c>
      <c r="Z41" s="3"/>
      <c r="AA41" s="4" t="s">
        <v>21</v>
      </c>
      <c r="AB41" s="24"/>
      <c r="AC41" s="9" t="s">
        <v>21</v>
      </c>
    </row>
    <row r="42" spans="1:29" ht="23.25" customHeight="1" thickTop="1">
      <c r="A42" s="77" t="s">
        <v>25</v>
      </c>
      <c r="B42" s="78"/>
      <c r="C42" s="79"/>
      <c r="D42" s="151">
        <v>8000</v>
      </c>
      <c r="E42" s="152"/>
      <c r="F42" s="151">
        <v>8000</v>
      </c>
      <c r="G42" s="152"/>
      <c r="H42" s="153">
        <v>8000</v>
      </c>
      <c r="I42" s="154"/>
      <c r="J42" s="153">
        <v>8000</v>
      </c>
      <c r="K42" s="154"/>
      <c r="L42" s="153">
        <v>8000</v>
      </c>
      <c r="M42" s="154"/>
      <c r="N42" s="153">
        <v>8000</v>
      </c>
      <c r="O42" s="154"/>
      <c r="P42" s="153">
        <v>8000</v>
      </c>
      <c r="Q42" s="154"/>
      <c r="R42" s="153">
        <v>9250</v>
      </c>
      <c r="S42" s="154"/>
      <c r="T42" s="153">
        <v>9250</v>
      </c>
      <c r="U42" s="154"/>
      <c r="V42" s="153">
        <v>9250</v>
      </c>
      <c r="W42" s="154"/>
      <c r="X42" s="153">
        <v>9250</v>
      </c>
      <c r="Y42" s="154"/>
      <c r="Z42" s="153"/>
      <c r="AA42" s="154"/>
      <c r="AB42" s="235"/>
      <c r="AC42" s="236"/>
    </row>
    <row r="43" spans="1:29" ht="23.25" customHeight="1">
      <c r="A43" s="162" t="s">
        <v>50</v>
      </c>
      <c r="B43" s="163"/>
      <c r="C43" s="164"/>
      <c r="D43" s="106">
        <v>1250</v>
      </c>
      <c r="E43" s="107"/>
      <c r="F43" s="106">
        <v>1250</v>
      </c>
      <c r="G43" s="107"/>
      <c r="H43" s="94">
        <v>1250</v>
      </c>
      <c r="I43" s="95"/>
      <c r="J43" s="94">
        <v>1250</v>
      </c>
      <c r="K43" s="95"/>
      <c r="L43" s="94">
        <v>1250</v>
      </c>
      <c r="M43" s="95"/>
      <c r="N43" s="94">
        <v>1250</v>
      </c>
      <c r="O43" s="95"/>
      <c r="P43" s="94">
        <v>1250</v>
      </c>
      <c r="Q43" s="95"/>
      <c r="R43" s="94">
        <v>1445</v>
      </c>
      <c r="S43" s="95"/>
      <c r="T43" s="94">
        <v>1445</v>
      </c>
      <c r="U43" s="95"/>
      <c r="V43" s="94">
        <v>1445</v>
      </c>
      <c r="W43" s="95"/>
      <c r="X43" s="94">
        <v>1445</v>
      </c>
      <c r="Y43" s="95"/>
      <c r="Z43" s="94"/>
      <c r="AA43" s="95"/>
      <c r="AB43" s="230"/>
      <c r="AC43" s="209"/>
    </row>
    <row r="44" spans="1:29" ht="23.25" customHeight="1">
      <c r="A44" s="165" t="s">
        <v>27</v>
      </c>
      <c r="B44" s="166"/>
      <c r="C44" s="163"/>
      <c r="D44" s="106">
        <v>10000</v>
      </c>
      <c r="E44" s="107"/>
      <c r="F44" s="106">
        <v>10000</v>
      </c>
      <c r="G44" s="107"/>
      <c r="H44" s="94">
        <v>10000</v>
      </c>
      <c r="I44" s="95"/>
      <c r="J44" s="94">
        <v>10000</v>
      </c>
      <c r="K44" s="95"/>
      <c r="L44" s="94">
        <v>10000</v>
      </c>
      <c r="M44" s="95"/>
      <c r="N44" s="94">
        <v>10000</v>
      </c>
      <c r="O44" s="95"/>
      <c r="P44" s="94">
        <v>10000</v>
      </c>
      <c r="Q44" s="95"/>
      <c r="R44" s="94">
        <v>11250</v>
      </c>
      <c r="S44" s="95"/>
      <c r="T44" s="94">
        <v>11250</v>
      </c>
      <c r="U44" s="95"/>
      <c r="V44" s="94">
        <v>11250</v>
      </c>
      <c r="W44" s="95"/>
      <c r="X44" s="94">
        <v>11250</v>
      </c>
      <c r="Y44" s="95"/>
      <c r="Z44" s="94"/>
      <c r="AA44" s="95"/>
      <c r="AB44" s="230"/>
      <c r="AC44" s="209"/>
    </row>
    <row r="45" spans="1:29" ht="23.25" customHeight="1" thickBot="1">
      <c r="A45" s="159" t="s">
        <v>51</v>
      </c>
      <c r="B45" s="160"/>
      <c r="C45" s="161"/>
      <c r="D45" s="140">
        <v>1562</v>
      </c>
      <c r="E45" s="141"/>
      <c r="F45" s="140">
        <v>1562</v>
      </c>
      <c r="G45" s="141"/>
      <c r="H45" s="142">
        <v>1562</v>
      </c>
      <c r="I45" s="143"/>
      <c r="J45" s="142">
        <v>1562</v>
      </c>
      <c r="K45" s="143"/>
      <c r="L45" s="142">
        <v>1562</v>
      </c>
      <c r="M45" s="143"/>
      <c r="N45" s="142">
        <v>1562</v>
      </c>
      <c r="O45" s="143"/>
      <c r="P45" s="142">
        <v>1562</v>
      </c>
      <c r="Q45" s="143"/>
      <c r="R45" s="142">
        <v>1757</v>
      </c>
      <c r="S45" s="143"/>
      <c r="T45" s="142">
        <v>1757</v>
      </c>
      <c r="U45" s="143"/>
      <c r="V45" s="142">
        <v>1757</v>
      </c>
      <c r="W45" s="143"/>
      <c r="X45" s="142">
        <v>1757</v>
      </c>
      <c r="Y45" s="143"/>
      <c r="Z45" s="142"/>
      <c r="AA45" s="143"/>
      <c r="AB45" s="234"/>
      <c r="AC45" s="215"/>
    </row>
    <row r="46" spans="1:29" ht="23.25" customHeight="1" thickTop="1">
      <c r="A46" s="148" t="s">
        <v>43</v>
      </c>
      <c r="B46" s="29" t="s">
        <v>66</v>
      </c>
      <c r="C46" s="12" t="s">
        <v>44</v>
      </c>
      <c r="D46" s="151">
        <v>14000</v>
      </c>
      <c r="E46" s="152"/>
      <c r="F46" s="151">
        <v>7000</v>
      </c>
      <c r="G46" s="152"/>
      <c r="H46" s="153"/>
      <c r="I46" s="154"/>
      <c r="J46" s="153">
        <v>1000</v>
      </c>
      <c r="K46" s="154"/>
      <c r="L46" s="153">
        <v>6000</v>
      </c>
      <c r="M46" s="154"/>
      <c r="N46" s="153">
        <v>14000</v>
      </c>
      <c r="O46" s="154"/>
      <c r="P46" s="153">
        <v>25000</v>
      </c>
      <c r="Q46" s="154"/>
      <c r="R46" s="153"/>
      <c r="S46" s="154"/>
      <c r="T46" s="153"/>
      <c r="U46" s="154"/>
      <c r="V46" s="153"/>
      <c r="W46" s="154"/>
      <c r="X46" s="153"/>
      <c r="Y46" s="154"/>
      <c r="Z46" s="153"/>
      <c r="AA46" s="154"/>
      <c r="AB46" s="228"/>
      <c r="AC46" s="207"/>
    </row>
    <row r="47" spans="1:29" ht="23.25" customHeight="1">
      <c r="A47" s="149"/>
      <c r="B47" s="8"/>
      <c r="C47" s="7" t="s">
        <v>45</v>
      </c>
      <c r="D47" s="106"/>
      <c r="E47" s="107"/>
      <c r="F47" s="106"/>
      <c r="G47" s="107"/>
      <c r="H47" s="94"/>
      <c r="I47" s="95"/>
      <c r="J47" s="94"/>
      <c r="K47" s="95"/>
      <c r="L47" s="94"/>
      <c r="M47" s="95"/>
      <c r="N47" s="94"/>
      <c r="O47" s="95"/>
      <c r="P47" s="94"/>
      <c r="Q47" s="95"/>
      <c r="R47" s="94"/>
      <c r="S47" s="95"/>
      <c r="T47" s="94"/>
      <c r="U47" s="95"/>
      <c r="V47" s="94"/>
      <c r="W47" s="95"/>
      <c r="X47" s="94"/>
      <c r="Y47" s="95"/>
      <c r="Z47" s="94"/>
      <c r="AA47" s="95"/>
      <c r="AB47" s="230"/>
      <c r="AC47" s="209"/>
    </row>
    <row r="48" spans="1:29" ht="23.25" customHeight="1">
      <c r="A48" s="149"/>
      <c r="B48" s="8" t="s">
        <v>89</v>
      </c>
      <c r="C48" s="7" t="s">
        <v>46</v>
      </c>
      <c r="D48" s="106"/>
      <c r="E48" s="107"/>
      <c r="F48" s="106"/>
      <c r="G48" s="107"/>
      <c r="H48" s="94"/>
      <c r="I48" s="95"/>
      <c r="J48" s="94">
        <v>3000</v>
      </c>
      <c r="K48" s="95"/>
      <c r="L48" s="94">
        <v>3000</v>
      </c>
      <c r="M48" s="95"/>
      <c r="N48" s="94">
        <v>6000</v>
      </c>
      <c r="O48" s="95"/>
      <c r="P48" s="94">
        <v>3000</v>
      </c>
      <c r="Q48" s="95"/>
      <c r="R48" s="94"/>
      <c r="S48" s="95"/>
      <c r="T48" s="94"/>
      <c r="U48" s="95"/>
      <c r="V48" s="94"/>
      <c r="W48" s="95"/>
      <c r="X48" s="94"/>
      <c r="Y48" s="95"/>
      <c r="Z48" s="94"/>
      <c r="AA48" s="95"/>
      <c r="AB48" s="230"/>
      <c r="AC48" s="209"/>
    </row>
    <row r="49" spans="1:29" ht="23.25" customHeight="1">
      <c r="A49" s="149"/>
      <c r="B49" s="100" t="s">
        <v>28</v>
      </c>
      <c r="C49" s="101"/>
      <c r="D49" s="106">
        <v>1203</v>
      </c>
      <c r="E49" s="107"/>
      <c r="F49" s="106">
        <v>1203</v>
      </c>
      <c r="G49" s="107"/>
      <c r="H49" s="94"/>
      <c r="I49" s="95"/>
      <c r="J49" s="94">
        <v>320</v>
      </c>
      <c r="K49" s="95"/>
      <c r="L49" s="94">
        <v>2768</v>
      </c>
      <c r="M49" s="95"/>
      <c r="N49" s="94">
        <v>3730</v>
      </c>
      <c r="O49" s="95"/>
      <c r="P49" s="94">
        <v>5352</v>
      </c>
      <c r="Q49" s="95"/>
      <c r="R49" s="94">
        <v>2409</v>
      </c>
      <c r="S49" s="95"/>
      <c r="T49" s="94">
        <v>2392</v>
      </c>
      <c r="U49" s="95"/>
      <c r="V49" s="94">
        <v>3760</v>
      </c>
      <c r="W49" s="95"/>
      <c r="X49" s="94"/>
      <c r="Y49" s="95"/>
      <c r="Z49" s="94"/>
      <c r="AA49" s="95"/>
      <c r="AB49" s="230"/>
      <c r="AC49" s="209"/>
    </row>
    <row r="50" spans="1:29" ht="23.25" customHeight="1">
      <c r="A50" s="149"/>
      <c r="B50" s="100" t="s">
        <v>29</v>
      </c>
      <c r="C50" s="101"/>
      <c r="D50" s="106">
        <v>450</v>
      </c>
      <c r="E50" s="107"/>
      <c r="F50" s="106">
        <v>1800</v>
      </c>
      <c r="G50" s="107"/>
      <c r="H50" s="94"/>
      <c r="I50" s="95"/>
      <c r="J50" s="94">
        <v>450</v>
      </c>
      <c r="K50" s="95"/>
      <c r="L50" s="94">
        <v>3150</v>
      </c>
      <c r="M50" s="95"/>
      <c r="N50" s="94">
        <v>2700</v>
      </c>
      <c r="O50" s="95"/>
      <c r="P50" s="94">
        <v>10350</v>
      </c>
      <c r="Q50" s="95"/>
      <c r="R50" s="94">
        <v>16200</v>
      </c>
      <c r="S50" s="95"/>
      <c r="T50" s="94">
        <v>2250</v>
      </c>
      <c r="U50" s="95"/>
      <c r="V50" s="94">
        <v>4950</v>
      </c>
      <c r="W50" s="95"/>
      <c r="X50" s="94"/>
      <c r="Y50" s="95"/>
      <c r="Z50" s="94"/>
      <c r="AA50" s="95"/>
      <c r="AB50" s="230"/>
      <c r="AC50" s="209"/>
    </row>
    <row r="51" spans="1:29" ht="23.25" customHeight="1" thickBot="1">
      <c r="A51" s="150"/>
      <c r="B51" s="138" t="s">
        <v>30</v>
      </c>
      <c r="C51" s="139"/>
      <c r="D51" s="140"/>
      <c r="E51" s="141"/>
      <c r="F51" s="140"/>
      <c r="G51" s="141"/>
      <c r="H51" s="142"/>
      <c r="I51" s="143"/>
      <c r="J51" s="142"/>
      <c r="K51" s="143"/>
      <c r="L51" s="142"/>
      <c r="M51" s="143"/>
      <c r="N51" s="142">
        <v>15000</v>
      </c>
      <c r="O51" s="143"/>
      <c r="P51" s="142"/>
      <c r="Q51" s="143"/>
      <c r="R51" s="142"/>
      <c r="S51" s="143"/>
      <c r="T51" s="142"/>
      <c r="U51" s="143"/>
      <c r="V51" s="142">
        <v>16000</v>
      </c>
      <c r="W51" s="143"/>
      <c r="X51" s="142"/>
      <c r="Y51" s="143"/>
      <c r="Z51" s="142"/>
      <c r="AA51" s="143"/>
      <c r="AB51" s="230"/>
      <c r="AC51" s="209"/>
    </row>
    <row r="52" spans="1:29" ht="23.25" customHeight="1" thickTop="1">
      <c r="A52" s="77" t="s">
        <v>31</v>
      </c>
      <c r="B52" s="78"/>
      <c r="C52" s="79"/>
      <c r="D52" s="151">
        <v>127653</v>
      </c>
      <c r="E52" s="152"/>
      <c r="F52" s="151">
        <v>66003</v>
      </c>
      <c r="G52" s="152"/>
      <c r="H52" s="153">
        <f t="shared" ref="H52" si="35">INT(H38*H42+H39*H44+H41*H43+H46+H47+H48+H49+H50+H51)</f>
        <v>0</v>
      </c>
      <c r="I52" s="154"/>
      <c r="J52" s="153">
        <f>INT(J38*J42+J39*J44+J41*J43+J40*J43+J46+J47+J48+J49+J50+J51)</f>
        <v>12770</v>
      </c>
      <c r="K52" s="154"/>
      <c r="L52" s="153">
        <f>INT(L38*L42+L39*L44+L41*L43+L40*L43+L46+L47+L48+L49+L50+L51)</f>
        <v>68918</v>
      </c>
      <c r="M52" s="154"/>
      <c r="N52" s="153">
        <v>153430</v>
      </c>
      <c r="O52" s="154"/>
      <c r="P52" s="153">
        <f>INT(P38*P42+P39*P44+P40*P43+P46+P47+P48+P49+P50+P51)</f>
        <v>206952</v>
      </c>
      <c r="Q52" s="154"/>
      <c r="R52" s="153">
        <f>R38*R42+R39*R44+R49+R50+R46</f>
        <v>160109</v>
      </c>
      <c r="S52" s="154"/>
      <c r="T52" s="153">
        <f>INT(T38*T42+T39*T44+T40*T43+T46+T47+T48+T49+T50+T51)</f>
        <v>164642</v>
      </c>
      <c r="U52" s="154"/>
      <c r="V52" s="153">
        <f>INT(V38*V42+V39*V44+V40*V43+V46+V47+V48+V49+V50+V51)</f>
        <v>152960</v>
      </c>
      <c r="W52" s="154"/>
      <c r="X52" s="153">
        <f t="shared" ref="X52" si="36">INT(X38*X42+X39*X44+X41*X43+X46+X47+X48+X49+X50+X51)</f>
        <v>18500</v>
      </c>
      <c r="Y52" s="154"/>
      <c r="Z52" s="153">
        <f>INT(Z38*Z42+Z39*Z44+Z40*Z43+Z46+Z47+Z48+Z49+Z50+Z51)</f>
        <v>0</v>
      </c>
      <c r="AA52" s="154"/>
      <c r="AB52" s="230"/>
      <c r="AC52" s="209"/>
    </row>
    <row r="53" spans="1:29" ht="23.25" customHeight="1" thickBot="1">
      <c r="A53" s="133" t="s">
        <v>40</v>
      </c>
      <c r="B53" s="134"/>
      <c r="C53" s="135"/>
      <c r="D53" s="114"/>
      <c r="E53" s="115"/>
      <c r="F53" s="114"/>
      <c r="G53" s="115"/>
      <c r="H53" s="71"/>
      <c r="I53" s="72"/>
      <c r="J53" s="71"/>
      <c r="K53" s="72"/>
      <c r="L53" s="71"/>
      <c r="M53" s="72"/>
      <c r="N53" s="71"/>
      <c r="O53" s="72"/>
      <c r="P53" s="71"/>
      <c r="Q53" s="72"/>
      <c r="R53" s="71"/>
      <c r="S53" s="72"/>
      <c r="T53" s="71"/>
      <c r="U53" s="72"/>
      <c r="V53" s="71"/>
      <c r="W53" s="72"/>
      <c r="X53" s="71"/>
      <c r="Y53" s="72"/>
      <c r="Z53" s="71"/>
      <c r="AA53" s="72"/>
      <c r="AB53" s="233"/>
      <c r="AC53" s="212"/>
    </row>
    <row r="54" spans="1:29" ht="23.25" customHeight="1" thickBot="1">
      <c r="A54" s="122" t="s">
        <v>19</v>
      </c>
      <c r="B54" s="123"/>
      <c r="C54" s="124"/>
      <c r="D54" s="125">
        <f>D52+D53</f>
        <v>127653</v>
      </c>
      <c r="E54" s="126"/>
      <c r="F54" s="125">
        <f t="shared" ref="F54" si="37">F52+F53</f>
        <v>66003</v>
      </c>
      <c r="G54" s="126"/>
      <c r="H54" s="127">
        <f t="shared" ref="H54" si="38">H52+H53</f>
        <v>0</v>
      </c>
      <c r="I54" s="128"/>
      <c r="J54" s="127">
        <f t="shared" ref="J54" si="39">J52+J53</f>
        <v>12770</v>
      </c>
      <c r="K54" s="128"/>
      <c r="L54" s="127">
        <f t="shared" ref="L54" si="40">L52+L53</f>
        <v>68918</v>
      </c>
      <c r="M54" s="128"/>
      <c r="N54" s="127">
        <f t="shared" ref="N54" si="41">N52+N53</f>
        <v>153430</v>
      </c>
      <c r="O54" s="128"/>
      <c r="P54" s="127">
        <f t="shared" ref="P54" si="42">P52+P53</f>
        <v>206952</v>
      </c>
      <c r="Q54" s="128"/>
      <c r="R54" s="127">
        <f t="shared" ref="R54" si="43">R52+R53</f>
        <v>160109</v>
      </c>
      <c r="S54" s="128"/>
      <c r="T54" s="127">
        <f t="shared" ref="T54" si="44">T52+T53</f>
        <v>164642</v>
      </c>
      <c r="U54" s="128"/>
      <c r="V54" s="127">
        <f t="shared" ref="V54" si="45">V52+V53</f>
        <v>152960</v>
      </c>
      <c r="W54" s="128"/>
      <c r="X54" s="127">
        <f t="shared" ref="X54" si="46">X52+X53</f>
        <v>18500</v>
      </c>
      <c r="Y54" s="128"/>
      <c r="Z54" s="127">
        <f t="shared" ref="Z54" si="47">Z52+Z53</f>
        <v>0</v>
      </c>
      <c r="AA54" s="128"/>
      <c r="AB54" s="232"/>
      <c r="AC54" s="210"/>
    </row>
    <row r="55" spans="1:29" ht="23.25" customHeight="1">
      <c r="A55" s="88" t="s">
        <v>33</v>
      </c>
      <c r="B55" s="108" t="s">
        <v>34</v>
      </c>
      <c r="C55" s="109"/>
      <c r="D55" s="110">
        <f>D54*0.003</f>
        <v>382.959</v>
      </c>
      <c r="E55" s="111"/>
      <c r="F55" s="110">
        <f t="shared" ref="F55" si="48">F54*0.003</f>
        <v>198.00900000000001</v>
      </c>
      <c r="G55" s="111"/>
      <c r="H55" s="92">
        <f t="shared" ref="H55" si="49">H54*0.003</f>
        <v>0</v>
      </c>
      <c r="I55" s="93"/>
      <c r="J55" s="92">
        <f t="shared" ref="J55" si="50">J54*0.003</f>
        <v>38.31</v>
      </c>
      <c r="K55" s="93"/>
      <c r="L55" s="92">
        <f t="shared" ref="L55" si="51">L54*0.003</f>
        <v>206.75399999999999</v>
      </c>
      <c r="M55" s="93"/>
      <c r="N55" s="92">
        <f t="shared" ref="N55" si="52">N54*0.003</f>
        <v>460.29</v>
      </c>
      <c r="O55" s="93"/>
      <c r="P55" s="92">
        <f t="shared" ref="P55" si="53">P54*0.003</f>
        <v>620.85599999999999</v>
      </c>
      <c r="Q55" s="93"/>
      <c r="R55" s="92">
        <v>449</v>
      </c>
      <c r="S55" s="93"/>
      <c r="T55" s="92">
        <f t="shared" ref="T55" si="54">T54*0.003</f>
        <v>493.92599999999999</v>
      </c>
      <c r="U55" s="93"/>
      <c r="V55" s="92">
        <f t="shared" ref="V55" si="55">V54*0.003</f>
        <v>458.88</v>
      </c>
      <c r="W55" s="93"/>
      <c r="X55" s="92">
        <f t="shared" ref="X55" si="56">X54*0.003</f>
        <v>55.5</v>
      </c>
      <c r="Y55" s="93"/>
      <c r="Z55" s="92">
        <f t="shared" ref="Z55" si="57">Z54*0.003</f>
        <v>0</v>
      </c>
      <c r="AA55" s="93"/>
      <c r="AB55" s="231"/>
      <c r="AC55" s="211"/>
    </row>
    <row r="56" spans="1:29" ht="23.25" customHeight="1">
      <c r="A56" s="89"/>
      <c r="B56" s="100" t="s">
        <v>35</v>
      </c>
      <c r="C56" s="101"/>
      <c r="D56" s="106">
        <v>2260</v>
      </c>
      <c r="E56" s="107"/>
      <c r="F56" s="106">
        <v>0</v>
      </c>
      <c r="G56" s="107"/>
      <c r="H56" s="94">
        <v>0</v>
      </c>
      <c r="I56" s="95"/>
      <c r="J56" s="94">
        <v>0</v>
      </c>
      <c r="K56" s="95"/>
      <c r="L56" s="94">
        <v>0</v>
      </c>
      <c r="M56" s="95"/>
      <c r="N56" s="94">
        <v>3120</v>
      </c>
      <c r="O56" s="95"/>
      <c r="P56" s="94">
        <v>4700</v>
      </c>
      <c r="Q56" s="95"/>
      <c r="R56" s="94">
        <v>2960</v>
      </c>
      <c r="S56" s="95"/>
      <c r="T56" s="94">
        <v>5270</v>
      </c>
      <c r="U56" s="95"/>
      <c r="V56" s="94">
        <v>2520</v>
      </c>
      <c r="W56" s="95"/>
      <c r="X56" s="94">
        <v>0</v>
      </c>
      <c r="Y56" s="95"/>
      <c r="Z56" s="94">
        <v>0</v>
      </c>
      <c r="AA56" s="95"/>
      <c r="AB56" s="230"/>
      <c r="AC56" s="209"/>
    </row>
    <row r="57" spans="1:29" ht="23.25" customHeight="1">
      <c r="A57" s="89"/>
      <c r="B57" s="100" t="s">
        <v>48</v>
      </c>
      <c r="C57" s="101"/>
      <c r="D57" s="106">
        <v>4100</v>
      </c>
      <c r="E57" s="107"/>
      <c r="F57" s="106">
        <v>4100</v>
      </c>
      <c r="G57" s="107"/>
      <c r="H57" s="94">
        <v>6200</v>
      </c>
      <c r="I57" s="95"/>
      <c r="J57" s="94">
        <v>5900</v>
      </c>
      <c r="K57" s="95"/>
      <c r="L57" s="94">
        <v>5900</v>
      </c>
      <c r="M57" s="95"/>
      <c r="N57" s="94">
        <v>5900</v>
      </c>
      <c r="O57" s="95"/>
      <c r="P57" s="94">
        <v>5900</v>
      </c>
      <c r="Q57" s="95"/>
      <c r="R57" s="94">
        <v>5900</v>
      </c>
      <c r="S57" s="95"/>
      <c r="T57" s="94">
        <v>5900</v>
      </c>
      <c r="U57" s="95"/>
      <c r="V57" s="94">
        <v>5900</v>
      </c>
      <c r="W57" s="95"/>
      <c r="X57" s="94">
        <v>0</v>
      </c>
      <c r="Y57" s="95"/>
      <c r="Z57" s="94">
        <v>0</v>
      </c>
      <c r="AA57" s="95"/>
      <c r="AB57" s="230"/>
      <c r="AC57" s="209"/>
    </row>
    <row r="58" spans="1:29" ht="23.25" customHeight="1">
      <c r="A58" s="90"/>
      <c r="B58" s="100" t="s">
        <v>49</v>
      </c>
      <c r="C58" s="101"/>
      <c r="D58" s="80">
        <v>27108</v>
      </c>
      <c r="E58" s="81"/>
      <c r="F58" s="80">
        <v>27108</v>
      </c>
      <c r="G58" s="81"/>
      <c r="H58" s="82">
        <v>27108</v>
      </c>
      <c r="I58" s="83"/>
      <c r="J58" s="82">
        <v>27108</v>
      </c>
      <c r="K58" s="83"/>
      <c r="L58" s="82">
        <v>39065</v>
      </c>
      <c r="M58" s="83"/>
      <c r="N58" s="82">
        <v>39065</v>
      </c>
      <c r="O58" s="83"/>
      <c r="P58" s="82">
        <v>39065</v>
      </c>
      <c r="Q58" s="83"/>
      <c r="R58" s="82">
        <v>39065</v>
      </c>
      <c r="S58" s="83"/>
      <c r="T58" s="82">
        <v>39065</v>
      </c>
      <c r="U58" s="83"/>
      <c r="V58" s="82">
        <v>39065</v>
      </c>
      <c r="W58" s="83"/>
      <c r="X58" s="82">
        <v>39065</v>
      </c>
      <c r="Y58" s="83"/>
      <c r="Z58" s="82">
        <v>0</v>
      </c>
      <c r="AA58" s="83"/>
      <c r="AB58" s="228"/>
      <c r="AC58" s="207"/>
    </row>
    <row r="59" spans="1:29" ht="23.25" customHeight="1" thickBot="1">
      <c r="A59" s="91"/>
      <c r="B59" s="112" t="s">
        <v>52</v>
      </c>
      <c r="C59" s="113"/>
      <c r="D59" s="114">
        <v>0</v>
      </c>
      <c r="E59" s="115"/>
      <c r="F59" s="114">
        <v>0</v>
      </c>
      <c r="G59" s="115"/>
      <c r="H59" s="71">
        <v>0</v>
      </c>
      <c r="I59" s="72"/>
      <c r="J59" s="71">
        <v>0</v>
      </c>
      <c r="K59" s="72"/>
      <c r="L59" s="71">
        <v>0</v>
      </c>
      <c r="M59" s="72"/>
      <c r="N59" s="71">
        <v>500</v>
      </c>
      <c r="O59" s="72"/>
      <c r="P59" s="71">
        <v>0</v>
      </c>
      <c r="Q59" s="72"/>
      <c r="R59" s="71">
        <v>0</v>
      </c>
      <c r="S59" s="72"/>
      <c r="T59" s="71">
        <v>0</v>
      </c>
      <c r="U59" s="72"/>
      <c r="V59" s="71">
        <v>0</v>
      </c>
      <c r="W59" s="72"/>
      <c r="X59" s="71">
        <v>0</v>
      </c>
      <c r="Y59" s="72"/>
      <c r="Z59" s="71">
        <v>0</v>
      </c>
      <c r="AA59" s="72"/>
      <c r="AB59" s="229"/>
      <c r="AC59" s="208"/>
    </row>
    <row r="60" spans="1:29" ht="23.25" customHeight="1" thickBot="1">
      <c r="A60" s="77" t="s">
        <v>37</v>
      </c>
      <c r="B60" s="78"/>
      <c r="C60" s="79"/>
      <c r="D60" s="80">
        <f>SUM(D55:D59)</f>
        <v>33850.959000000003</v>
      </c>
      <c r="E60" s="81"/>
      <c r="F60" s="80">
        <f t="shared" ref="F60" si="58">SUM(F55:F59)</f>
        <v>31406.008999999998</v>
      </c>
      <c r="G60" s="81"/>
      <c r="H60" s="82">
        <f t="shared" ref="H60" si="59">SUM(H55:H59)</f>
        <v>33308</v>
      </c>
      <c r="I60" s="83"/>
      <c r="J60" s="82">
        <f t="shared" ref="J60" si="60">SUM(J55:J59)</f>
        <v>33046.31</v>
      </c>
      <c r="K60" s="83"/>
      <c r="L60" s="82">
        <f t="shared" ref="L60" si="61">SUM(L55:L59)</f>
        <v>45171.754000000001</v>
      </c>
      <c r="M60" s="83"/>
      <c r="N60" s="82">
        <f t="shared" ref="N60" si="62">SUM(N55:N59)</f>
        <v>49045.29</v>
      </c>
      <c r="O60" s="83"/>
      <c r="P60" s="82">
        <f t="shared" ref="P60" si="63">SUM(P55:P59)</f>
        <v>50285.856</v>
      </c>
      <c r="Q60" s="83"/>
      <c r="R60" s="82">
        <f t="shared" ref="R60" si="64">SUM(R55:R59)</f>
        <v>48374</v>
      </c>
      <c r="S60" s="83"/>
      <c r="T60" s="82">
        <f t="shared" ref="T60" si="65">SUM(T55:T59)</f>
        <v>50728.925999999999</v>
      </c>
      <c r="U60" s="83"/>
      <c r="V60" s="82">
        <f t="shared" ref="V60" si="66">SUM(V55:V59)</f>
        <v>47943.880000000005</v>
      </c>
      <c r="W60" s="83"/>
      <c r="X60" s="82">
        <f t="shared" ref="X60" si="67">SUM(X55:X59)</f>
        <v>39120.5</v>
      </c>
      <c r="Y60" s="83"/>
      <c r="Z60" s="82">
        <f t="shared" ref="Z60" si="68">SUM(Z55:Z59)</f>
        <v>0</v>
      </c>
      <c r="AA60" s="227"/>
      <c r="AB60" s="228"/>
      <c r="AC60" s="207"/>
    </row>
    <row r="61" spans="1:29" ht="23.25" customHeight="1" thickTop="1" thickBot="1">
      <c r="A61" s="66" t="s">
        <v>38</v>
      </c>
      <c r="B61" s="67"/>
      <c r="C61" s="68"/>
      <c r="D61" s="69">
        <f>D54-D60</f>
        <v>93802.040999999997</v>
      </c>
      <c r="E61" s="70"/>
      <c r="F61" s="69">
        <f>F54-F60+F56</f>
        <v>34596.991000000002</v>
      </c>
      <c r="G61" s="70"/>
      <c r="H61" s="69">
        <f>H54-H60+H56</f>
        <v>-33308</v>
      </c>
      <c r="I61" s="70"/>
      <c r="J61" s="69">
        <f>J54-J60+J56</f>
        <v>-20276.309999999998</v>
      </c>
      <c r="K61" s="70"/>
      <c r="L61" s="69">
        <f>L54-L60</f>
        <v>23746.245999999999</v>
      </c>
      <c r="M61" s="70"/>
      <c r="N61" s="69">
        <f>N54-N60</f>
        <v>104384.70999999999</v>
      </c>
      <c r="O61" s="70"/>
      <c r="P61" s="69">
        <f>P54-P60</f>
        <v>156666.144</v>
      </c>
      <c r="Q61" s="70"/>
      <c r="R61" s="69">
        <f>R54-R60</f>
        <v>111735</v>
      </c>
      <c r="S61" s="70"/>
      <c r="T61" s="69">
        <f>T54-T60</f>
        <v>113913.07399999999</v>
      </c>
      <c r="U61" s="70"/>
      <c r="V61" s="69">
        <f>V54-V60</f>
        <v>105016.12</v>
      </c>
      <c r="W61" s="70"/>
      <c r="X61" s="69">
        <f>X52-X60</f>
        <v>-20620.5</v>
      </c>
      <c r="Y61" s="70"/>
      <c r="Z61" s="60">
        <f>Z54-Z60</f>
        <v>0</v>
      </c>
      <c r="AA61" s="225"/>
      <c r="AB61" s="226"/>
      <c r="AC61" s="206"/>
    </row>
  </sheetData>
  <mergeCells count="623">
    <mergeCell ref="T61:U61"/>
    <mergeCell ref="V61:W61"/>
    <mergeCell ref="X61:Y61"/>
    <mergeCell ref="Z61:AA61"/>
    <mergeCell ref="AB61:AC61"/>
    <mergeCell ref="A60:C60"/>
    <mergeCell ref="D60:E60"/>
    <mergeCell ref="F60:G60"/>
    <mergeCell ref="H60:I60"/>
    <mergeCell ref="J60:K60"/>
    <mergeCell ref="A61:C61"/>
    <mergeCell ref="D61:E61"/>
    <mergeCell ref="F61:G61"/>
    <mergeCell ref="H61:I61"/>
    <mergeCell ref="J61:K61"/>
    <mergeCell ref="L61:M61"/>
    <mergeCell ref="N61:O61"/>
    <mergeCell ref="P61:Q61"/>
    <mergeCell ref="R61:S61"/>
    <mergeCell ref="L60:M60"/>
    <mergeCell ref="N60:O60"/>
    <mergeCell ref="P60:Q60"/>
    <mergeCell ref="R60:S60"/>
    <mergeCell ref="T60:U60"/>
    <mergeCell ref="T58:U58"/>
    <mergeCell ref="V58:W58"/>
    <mergeCell ref="X58:Y58"/>
    <mergeCell ref="Z58:AA58"/>
    <mergeCell ref="AB58:AC58"/>
    <mergeCell ref="T59:U59"/>
    <mergeCell ref="V59:W59"/>
    <mergeCell ref="X59:Y59"/>
    <mergeCell ref="Z59:AA59"/>
    <mergeCell ref="AB59:AC59"/>
    <mergeCell ref="V60:W60"/>
    <mergeCell ref="X60:Y60"/>
    <mergeCell ref="Z60:AA60"/>
    <mergeCell ref="AB60:AC60"/>
    <mergeCell ref="B59:C59"/>
    <mergeCell ref="D59:E59"/>
    <mergeCell ref="F59:G59"/>
    <mergeCell ref="H59:I59"/>
    <mergeCell ref="J59:K59"/>
    <mergeCell ref="L59:M59"/>
    <mergeCell ref="N59:O59"/>
    <mergeCell ref="P59:Q59"/>
    <mergeCell ref="R59:S59"/>
    <mergeCell ref="B58:C58"/>
    <mergeCell ref="D58:E58"/>
    <mergeCell ref="F58:G58"/>
    <mergeCell ref="H58:I58"/>
    <mergeCell ref="J58:K58"/>
    <mergeCell ref="L58:M58"/>
    <mergeCell ref="N58:O58"/>
    <mergeCell ref="P58:Q58"/>
    <mergeCell ref="R58:S58"/>
    <mergeCell ref="AB56:AC56"/>
    <mergeCell ref="B57:C57"/>
    <mergeCell ref="D57:E57"/>
    <mergeCell ref="F57:G57"/>
    <mergeCell ref="H57:I57"/>
    <mergeCell ref="J57:K57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T54:U54"/>
    <mergeCell ref="V54:W54"/>
    <mergeCell ref="X54:Y54"/>
    <mergeCell ref="Z54:AA54"/>
    <mergeCell ref="AB54:AC54"/>
    <mergeCell ref="A55:A59"/>
    <mergeCell ref="B55:C55"/>
    <mergeCell ref="D55:E55"/>
    <mergeCell ref="F55:G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B56:C56"/>
    <mergeCell ref="D56:E56"/>
    <mergeCell ref="F56:G56"/>
    <mergeCell ref="H56:I56"/>
    <mergeCell ref="A54:C54"/>
    <mergeCell ref="D54:E54"/>
    <mergeCell ref="F54:G54"/>
    <mergeCell ref="H54:I54"/>
    <mergeCell ref="J54:K54"/>
    <mergeCell ref="L54:M54"/>
    <mergeCell ref="N54:O54"/>
    <mergeCell ref="P54:Q54"/>
    <mergeCell ref="R54:S54"/>
    <mergeCell ref="Z52:AA52"/>
    <mergeCell ref="AB52:AC52"/>
    <mergeCell ref="A53:C53"/>
    <mergeCell ref="D53:E53"/>
    <mergeCell ref="F53:G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52:C52"/>
    <mergeCell ref="D52:E52"/>
    <mergeCell ref="F52:G52"/>
    <mergeCell ref="H52:I52"/>
    <mergeCell ref="J52:K52"/>
    <mergeCell ref="L52:M52"/>
    <mergeCell ref="N52:O52"/>
    <mergeCell ref="P52:Q52"/>
    <mergeCell ref="R52:S52"/>
    <mergeCell ref="P50:Q50"/>
    <mergeCell ref="R50:S50"/>
    <mergeCell ref="T50:U50"/>
    <mergeCell ref="V50:W50"/>
    <mergeCell ref="X50:Y50"/>
    <mergeCell ref="T52:U52"/>
    <mergeCell ref="V52:W52"/>
    <mergeCell ref="X52:Y52"/>
    <mergeCell ref="Z50:AA50"/>
    <mergeCell ref="AB50:AC50"/>
    <mergeCell ref="B51:C51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T48:U48"/>
    <mergeCell ref="V48:W48"/>
    <mergeCell ref="X48:Y48"/>
    <mergeCell ref="Z48:AA48"/>
    <mergeCell ref="AB48:AC48"/>
    <mergeCell ref="B49:C49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T46:U46"/>
    <mergeCell ref="V46:W46"/>
    <mergeCell ref="X46:Y46"/>
    <mergeCell ref="Z46:AA46"/>
    <mergeCell ref="AB46:AC46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46:A51"/>
    <mergeCell ref="D46:E46"/>
    <mergeCell ref="F46:G46"/>
    <mergeCell ref="H46:I46"/>
    <mergeCell ref="J46:K46"/>
    <mergeCell ref="L46:M46"/>
    <mergeCell ref="N46:O46"/>
    <mergeCell ref="P46:Q46"/>
    <mergeCell ref="R46:S46"/>
    <mergeCell ref="D48:E48"/>
    <mergeCell ref="F48:G48"/>
    <mergeCell ref="H48:I48"/>
    <mergeCell ref="J48:K48"/>
    <mergeCell ref="L48:M48"/>
    <mergeCell ref="N48:O48"/>
    <mergeCell ref="P48:Q48"/>
    <mergeCell ref="R48:S48"/>
    <mergeCell ref="B50:C50"/>
    <mergeCell ref="D50:E50"/>
    <mergeCell ref="F50:G50"/>
    <mergeCell ref="H50:I50"/>
    <mergeCell ref="J50:K50"/>
    <mergeCell ref="L50:M50"/>
    <mergeCell ref="N50:O50"/>
    <mergeCell ref="T45:U45"/>
    <mergeCell ref="V45:W45"/>
    <mergeCell ref="X45:Y45"/>
    <mergeCell ref="Z45:AA45"/>
    <mergeCell ref="AB45:AC45"/>
    <mergeCell ref="A44:C44"/>
    <mergeCell ref="D44:E44"/>
    <mergeCell ref="F44:G44"/>
    <mergeCell ref="H44:I44"/>
    <mergeCell ref="J44:K44"/>
    <mergeCell ref="A45:C45"/>
    <mergeCell ref="D45:E45"/>
    <mergeCell ref="F45:G45"/>
    <mergeCell ref="H45:I45"/>
    <mergeCell ref="J45:K45"/>
    <mergeCell ref="L45:M45"/>
    <mergeCell ref="N45:O45"/>
    <mergeCell ref="P45:Q45"/>
    <mergeCell ref="R45:S45"/>
    <mergeCell ref="L44:M44"/>
    <mergeCell ref="N44:O44"/>
    <mergeCell ref="P44:Q44"/>
    <mergeCell ref="R44:S44"/>
    <mergeCell ref="T44:U44"/>
    <mergeCell ref="T42:U42"/>
    <mergeCell ref="V42:W42"/>
    <mergeCell ref="X42:Y42"/>
    <mergeCell ref="Z42:AA42"/>
    <mergeCell ref="AB42:AC42"/>
    <mergeCell ref="T43:U43"/>
    <mergeCell ref="V43:W43"/>
    <mergeCell ref="X43:Y43"/>
    <mergeCell ref="Z43:AA43"/>
    <mergeCell ref="AB43:AC43"/>
    <mergeCell ref="V44:W44"/>
    <mergeCell ref="X44:Y44"/>
    <mergeCell ref="Z44:AA44"/>
    <mergeCell ref="AB44:AC44"/>
    <mergeCell ref="A43:C43"/>
    <mergeCell ref="D43:E43"/>
    <mergeCell ref="F43:G43"/>
    <mergeCell ref="H43:I43"/>
    <mergeCell ref="J43:K43"/>
    <mergeCell ref="L43:M43"/>
    <mergeCell ref="N43:O43"/>
    <mergeCell ref="P43:Q43"/>
    <mergeCell ref="R43:S43"/>
    <mergeCell ref="A42:C42"/>
    <mergeCell ref="D42:E42"/>
    <mergeCell ref="F42:G42"/>
    <mergeCell ref="H42:I42"/>
    <mergeCell ref="J42:K42"/>
    <mergeCell ref="L42:M42"/>
    <mergeCell ref="N42:O42"/>
    <mergeCell ref="P42:Q42"/>
    <mergeCell ref="R42:S42"/>
    <mergeCell ref="T37:U37"/>
    <mergeCell ref="V37:W37"/>
    <mergeCell ref="X37:Y37"/>
    <mergeCell ref="Z37:AA37"/>
    <mergeCell ref="AB37:AC37"/>
    <mergeCell ref="A38:C38"/>
    <mergeCell ref="A39:C39"/>
    <mergeCell ref="A40:C40"/>
    <mergeCell ref="A41:C41"/>
    <mergeCell ref="A37:C37"/>
    <mergeCell ref="D37:E37"/>
    <mergeCell ref="F37:G37"/>
    <mergeCell ref="H37:I37"/>
    <mergeCell ref="J37:K37"/>
    <mergeCell ref="L37:M37"/>
    <mergeCell ref="N37:O37"/>
    <mergeCell ref="P37:Q37"/>
    <mergeCell ref="R37:S37"/>
    <mergeCell ref="A32:AC33"/>
    <mergeCell ref="A34:D34"/>
    <mergeCell ref="E34:K34"/>
    <mergeCell ref="L34:R34"/>
    <mergeCell ref="S34:Y34"/>
    <mergeCell ref="Z34:AC34"/>
    <mergeCell ref="A35:D35"/>
    <mergeCell ref="E35:K35"/>
    <mergeCell ref="L35:R35"/>
    <mergeCell ref="S35:Y35"/>
    <mergeCell ref="Z35:AC35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X24:Y24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AB21:AC21"/>
    <mergeCell ref="B20:C20"/>
    <mergeCell ref="D20:E20"/>
    <mergeCell ref="F20:G20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15:A20"/>
    <mergeCell ref="H20:I20"/>
    <mergeCell ref="J20:K20"/>
    <mergeCell ref="L20:M20"/>
    <mergeCell ref="N20:O20"/>
    <mergeCell ref="N19:O19"/>
    <mergeCell ref="T18:U18"/>
    <mergeCell ref="V18:W18"/>
    <mergeCell ref="X18:Y18"/>
    <mergeCell ref="AB20:AC20"/>
    <mergeCell ref="A21:C21"/>
    <mergeCell ref="D21:E21"/>
    <mergeCell ref="F21:G21"/>
    <mergeCell ref="H21:I21"/>
    <mergeCell ref="J21:K21"/>
    <mergeCell ref="L21:M21"/>
    <mergeCell ref="N21:O21"/>
    <mergeCell ref="P21:Q21"/>
    <mergeCell ref="R21:S21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L19:M19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AB17:AC17"/>
    <mergeCell ref="P17:Q17"/>
    <mergeCell ref="R17:S17"/>
    <mergeCell ref="T17:U17"/>
    <mergeCell ref="V17:W17"/>
    <mergeCell ref="X17:Y17"/>
    <mergeCell ref="Z17:AA17"/>
    <mergeCell ref="H16:I16"/>
    <mergeCell ref="J16:K16"/>
    <mergeCell ref="L16:M16"/>
    <mergeCell ref="N16:O16"/>
    <mergeCell ref="AB15:AC15"/>
    <mergeCell ref="D16:E16"/>
    <mergeCell ref="F16:G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D15:E15"/>
    <mergeCell ref="F15:G15"/>
    <mergeCell ref="H15:I15"/>
    <mergeCell ref="J15:K15"/>
    <mergeCell ref="L15:M15"/>
    <mergeCell ref="N15:O15"/>
    <mergeCell ref="L14:M14"/>
    <mergeCell ref="N14:O14"/>
    <mergeCell ref="A14:C14"/>
    <mergeCell ref="D14:E14"/>
    <mergeCell ref="F14:G14"/>
    <mergeCell ref="H14:I14"/>
    <mergeCell ref="J14:K14"/>
    <mergeCell ref="D17:E17"/>
    <mergeCell ref="F17:G17"/>
    <mergeCell ref="H17:I17"/>
    <mergeCell ref="J17:K17"/>
    <mergeCell ref="L17:M17"/>
    <mergeCell ref="N17:O17"/>
    <mergeCell ref="T13:U13"/>
    <mergeCell ref="V13:W13"/>
    <mergeCell ref="X13:Y13"/>
    <mergeCell ref="Z13:AA13"/>
    <mergeCell ref="AB13:AC13"/>
    <mergeCell ref="A12:C12"/>
    <mergeCell ref="D12:E12"/>
    <mergeCell ref="F12:G12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H12:I12"/>
    <mergeCell ref="J12:K12"/>
    <mergeCell ref="L12:M12"/>
    <mergeCell ref="N12:O12"/>
    <mergeCell ref="L11:M11"/>
    <mergeCell ref="N11:O11"/>
    <mergeCell ref="A11:C11"/>
    <mergeCell ref="D11:E11"/>
    <mergeCell ref="F11:G11"/>
    <mergeCell ref="H11:I11"/>
    <mergeCell ref="J11:K11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B11:AC11"/>
    <mergeCell ref="P11:Q11"/>
    <mergeCell ref="R11:S11"/>
    <mergeCell ref="T11:U11"/>
    <mergeCell ref="V11:W11"/>
    <mergeCell ref="AF12:AH12"/>
    <mergeCell ref="AI12:AK12"/>
    <mergeCell ref="X6:Y6"/>
    <mergeCell ref="Z6:AA6"/>
    <mergeCell ref="AB6:AC6"/>
    <mergeCell ref="AB12:AC12"/>
    <mergeCell ref="P12:Q12"/>
    <mergeCell ref="R12:S12"/>
    <mergeCell ref="T12:U12"/>
    <mergeCell ref="V12:W12"/>
    <mergeCell ref="X12:Y12"/>
    <mergeCell ref="Z12:AA12"/>
    <mergeCell ref="AF13:AH13"/>
    <mergeCell ref="AI13:AK13"/>
    <mergeCell ref="A1:AC2"/>
    <mergeCell ref="A3:D3"/>
    <mergeCell ref="E3:K3"/>
    <mergeCell ref="L3:R3"/>
    <mergeCell ref="S3:Y3"/>
    <mergeCell ref="Z3:AC3"/>
    <mergeCell ref="AF8:AH9"/>
    <mergeCell ref="AI8:AK9"/>
    <mergeCell ref="AF10:AK11"/>
    <mergeCell ref="A4:D4"/>
    <mergeCell ref="E4:K4"/>
    <mergeCell ref="L4:R4"/>
    <mergeCell ref="S4:Y4"/>
    <mergeCell ref="Z4:AC4"/>
    <mergeCell ref="A6:C6"/>
    <mergeCell ref="D6:E6"/>
    <mergeCell ref="F6:G6"/>
    <mergeCell ref="H6:I6"/>
    <mergeCell ref="J6:K6"/>
    <mergeCell ref="A10:C10"/>
    <mergeCell ref="X11:Y11"/>
    <mergeCell ref="Z11:AA11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37AD6-E9AA-42C8-9C00-DFE96CFEACD5}">
  <sheetPr>
    <tabColor theme="0"/>
  </sheetPr>
  <dimension ref="A1:AK30"/>
  <sheetViews>
    <sheetView topLeftCell="A16" zoomScaleNormal="100" workbookViewId="0">
      <selection activeCell="Z26" sqref="Z26:AA26"/>
    </sheetView>
  </sheetViews>
  <sheetFormatPr defaultColWidth="5.625" defaultRowHeight="15"/>
  <cols>
    <col min="1" max="29" width="5.5" style="1" customWidth="1"/>
    <col min="30" max="16384" width="5.625" style="1"/>
  </cols>
  <sheetData>
    <row r="1" spans="1:37">
      <c r="A1" s="205" t="s">
        <v>86</v>
      </c>
      <c r="B1" s="205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</row>
    <row r="2" spans="1:37" ht="15.75" thickBot="1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</row>
    <row r="3" spans="1:37" ht="15.75" thickTop="1">
      <c r="A3" s="180" t="s">
        <v>0</v>
      </c>
      <c r="B3" s="181"/>
      <c r="C3" s="181"/>
      <c r="D3" s="182"/>
      <c r="E3" s="183" t="s">
        <v>1</v>
      </c>
      <c r="F3" s="181"/>
      <c r="G3" s="181"/>
      <c r="H3" s="181"/>
      <c r="I3" s="181"/>
      <c r="J3" s="181"/>
      <c r="K3" s="182"/>
      <c r="L3" s="183" t="s">
        <v>2</v>
      </c>
      <c r="M3" s="181"/>
      <c r="N3" s="181"/>
      <c r="O3" s="181"/>
      <c r="P3" s="181"/>
      <c r="Q3" s="181"/>
      <c r="R3" s="182"/>
      <c r="S3" s="183" t="s">
        <v>3</v>
      </c>
      <c r="T3" s="181"/>
      <c r="U3" s="181"/>
      <c r="V3" s="181"/>
      <c r="W3" s="181"/>
      <c r="X3" s="181"/>
      <c r="Y3" s="182"/>
      <c r="Z3" s="181" t="s">
        <v>4</v>
      </c>
      <c r="AA3" s="181"/>
      <c r="AB3" s="181"/>
      <c r="AC3" s="184"/>
    </row>
    <row r="4" spans="1:37" ht="35.25" customHeight="1" thickBot="1">
      <c r="A4" s="185"/>
      <c r="B4" s="186"/>
      <c r="C4" s="187"/>
      <c r="D4" s="139"/>
      <c r="E4" s="188" t="s">
        <v>47</v>
      </c>
      <c r="F4" s="189"/>
      <c r="G4" s="189"/>
      <c r="H4" s="189"/>
      <c r="I4" s="189"/>
      <c r="J4" s="189"/>
      <c r="K4" s="190"/>
      <c r="L4" s="138"/>
      <c r="M4" s="187"/>
      <c r="N4" s="187"/>
      <c r="O4" s="187"/>
      <c r="P4" s="187"/>
      <c r="Q4" s="187"/>
      <c r="R4" s="139"/>
      <c r="S4" s="191" t="s">
        <v>83</v>
      </c>
      <c r="T4" s="192"/>
      <c r="U4" s="192"/>
      <c r="V4" s="192"/>
      <c r="W4" s="192"/>
      <c r="X4" s="192"/>
      <c r="Y4" s="193"/>
      <c r="Z4" s="194" t="s">
        <v>5</v>
      </c>
      <c r="AA4" s="194"/>
      <c r="AB4" s="194"/>
      <c r="AC4" s="195"/>
    </row>
    <row r="5" spans="1:37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7" ht="24.75" customHeight="1">
      <c r="A6" s="170" t="s">
        <v>6</v>
      </c>
      <c r="B6" s="171"/>
      <c r="C6" s="172"/>
      <c r="D6" s="167" t="s">
        <v>11</v>
      </c>
      <c r="E6" s="168"/>
      <c r="F6" s="167" t="s">
        <v>12</v>
      </c>
      <c r="G6" s="168"/>
      <c r="H6" s="167" t="s">
        <v>13</v>
      </c>
      <c r="I6" s="168"/>
      <c r="J6" s="167" t="s">
        <v>14</v>
      </c>
      <c r="K6" s="168"/>
      <c r="L6" s="167" t="s">
        <v>15</v>
      </c>
      <c r="M6" s="168"/>
      <c r="N6" s="167" t="s">
        <v>16</v>
      </c>
      <c r="O6" s="168"/>
      <c r="P6" s="167" t="s">
        <v>17</v>
      </c>
      <c r="Q6" s="168"/>
      <c r="R6" s="167" t="s">
        <v>18</v>
      </c>
      <c r="S6" s="168"/>
      <c r="T6" s="167" t="s">
        <v>7</v>
      </c>
      <c r="U6" s="168"/>
      <c r="V6" s="167" t="s">
        <v>8</v>
      </c>
      <c r="W6" s="168"/>
      <c r="X6" s="167" t="s">
        <v>9</v>
      </c>
      <c r="Y6" s="168"/>
      <c r="Z6" s="167" t="s">
        <v>10</v>
      </c>
      <c r="AA6" s="237"/>
      <c r="AB6" s="238" t="s">
        <v>19</v>
      </c>
      <c r="AC6" s="169"/>
    </row>
    <row r="7" spans="1:37" ht="24.75" customHeight="1">
      <c r="A7" s="162" t="s">
        <v>41</v>
      </c>
      <c r="B7" s="163"/>
      <c r="C7" s="164"/>
      <c r="D7" s="3">
        <v>20</v>
      </c>
      <c r="E7" s="4" t="s">
        <v>20</v>
      </c>
      <c r="F7" s="3">
        <v>19</v>
      </c>
      <c r="G7" s="4" t="s">
        <v>20</v>
      </c>
      <c r="H7" s="3">
        <v>16</v>
      </c>
      <c r="I7" s="4" t="s">
        <v>20</v>
      </c>
      <c r="J7" s="3">
        <v>16</v>
      </c>
      <c r="K7" s="4" t="s">
        <v>20</v>
      </c>
      <c r="L7" s="3">
        <v>17</v>
      </c>
      <c r="M7" s="4" t="s">
        <v>20</v>
      </c>
      <c r="N7" s="3">
        <v>19</v>
      </c>
      <c r="O7" s="4" t="s">
        <v>20</v>
      </c>
      <c r="P7" s="3">
        <v>18</v>
      </c>
      <c r="Q7" s="4" t="s">
        <v>20</v>
      </c>
      <c r="R7" s="3">
        <v>18</v>
      </c>
      <c r="S7" s="4" t="s">
        <v>20</v>
      </c>
      <c r="T7" s="3">
        <v>16</v>
      </c>
      <c r="U7" s="4" t="s">
        <v>20</v>
      </c>
      <c r="V7" s="3">
        <v>17</v>
      </c>
      <c r="W7" s="4" t="s">
        <v>20</v>
      </c>
      <c r="X7" s="3">
        <v>17</v>
      </c>
      <c r="Y7" s="4" t="s">
        <v>20</v>
      </c>
      <c r="Z7" s="3">
        <v>19</v>
      </c>
      <c r="AA7" s="4" t="s">
        <v>20</v>
      </c>
      <c r="AB7" s="24"/>
      <c r="AC7" s="9" t="s">
        <v>20</v>
      </c>
    </row>
    <row r="8" spans="1:37" ht="24.75" customHeight="1">
      <c r="A8" s="162" t="s">
        <v>42</v>
      </c>
      <c r="B8" s="163"/>
      <c r="C8" s="164"/>
      <c r="D8" s="3">
        <v>1</v>
      </c>
      <c r="E8" s="4" t="s">
        <v>20</v>
      </c>
      <c r="F8" s="3"/>
      <c r="G8" s="4" t="s">
        <v>20</v>
      </c>
      <c r="H8" s="3"/>
      <c r="I8" s="4" t="s">
        <v>20</v>
      </c>
      <c r="J8" s="3">
        <v>1</v>
      </c>
      <c r="K8" s="4" t="s">
        <v>20</v>
      </c>
      <c r="L8" s="3">
        <v>1</v>
      </c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>
        <v>1</v>
      </c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24"/>
      <c r="AC8" s="9" t="s">
        <v>21</v>
      </c>
      <c r="AF8" s="198" t="s">
        <v>77</v>
      </c>
      <c r="AG8" s="198"/>
      <c r="AH8" s="198"/>
      <c r="AI8" s="198"/>
      <c r="AJ8" s="198"/>
      <c r="AK8" s="198"/>
    </row>
    <row r="9" spans="1:37" ht="24.75" customHeight="1">
      <c r="A9" s="162" t="s">
        <v>50</v>
      </c>
      <c r="B9" s="163"/>
      <c r="C9" s="164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>
        <v>2.5</v>
      </c>
      <c r="W9" s="4" t="s">
        <v>21</v>
      </c>
      <c r="X9" s="3"/>
      <c r="Y9" s="4" t="s">
        <v>21</v>
      </c>
      <c r="Z9" s="3">
        <v>12</v>
      </c>
      <c r="AA9" s="4" t="s">
        <v>21</v>
      </c>
      <c r="AB9" s="24"/>
      <c r="AC9" s="9" t="s">
        <v>21</v>
      </c>
      <c r="AF9" s="198"/>
      <c r="AG9" s="198"/>
      <c r="AH9" s="198"/>
      <c r="AI9" s="198"/>
      <c r="AJ9" s="198"/>
      <c r="AK9" s="198"/>
    </row>
    <row r="10" spans="1:37" ht="24.75" customHeight="1" thickBot="1">
      <c r="A10" s="162" t="s">
        <v>62</v>
      </c>
      <c r="B10" s="163"/>
      <c r="C10" s="164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  <c r="AF10" s="204"/>
      <c r="AG10" s="204"/>
      <c r="AH10" s="204"/>
      <c r="AI10" s="204"/>
      <c r="AJ10" s="204"/>
      <c r="AK10" s="204"/>
    </row>
    <row r="11" spans="1:37" ht="24.75" customHeight="1" thickTop="1">
      <c r="A11" s="77" t="s">
        <v>25</v>
      </c>
      <c r="B11" s="78"/>
      <c r="C11" s="79"/>
      <c r="D11" s="153">
        <v>8000</v>
      </c>
      <c r="E11" s="154"/>
      <c r="F11" s="153">
        <v>8000</v>
      </c>
      <c r="G11" s="154"/>
      <c r="H11" s="153">
        <v>8000</v>
      </c>
      <c r="I11" s="154"/>
      <c r="J11" s="153">
        <v>8000</v>
      </c>
      <c r="K11" s="154"/>
      <c r="L11" s="153">
        <v>8000</v>
      </c>
      <c r="M11" s="154"/>
      <c r="N11" s="153">
        <v>8000</v>
      </c>
      <c r="O11" s="154"/>
      <c r="P11" s="153">
        <v>9200</v>
      </c>
      <c r="Q11" s="154"/>
      <c r="R11" s="153">
        <v>9200</v>
      </c>
      <c r="S11" s="154"/>
      <c r="T11" s="153">
        <v>9200</v>
      </c>
      <c r="U11" s="154"/>
      <c r="V11" s="153">
        <v>9200</v>
      </c>
      <c r="W11" s="154"/>
      <c r="X11" s="153">
        <v>9200</v>
      </c>
      <c r="Y11" s="154"/>
      <c r="Z11" s="153">
        <v>9200</v>
      </c>
      <c r="AA11" s="154"/>
      <c r="AB11" s="235"/>
      <c r="AC11" s="236"/>
      <c r="AF11" s="204"/>
      <c r="AG11" s="204"/>
      <c r="AH11" s="204"/>
      <c r="AI11" s="204"/>
      <c r="AJ11" s="204"/>
      <c r="AK11" s="204"/>
    </row>
    <row r="12" spans="1:37" ht="24.75" customHeight="1">
      <c r="A12" s="162" t="s">
        <v>50</v>
      </c>
      <c r="B12" s="163"/>
      <c r="C12" s="164"/>
      <c r="D12" s="94">
        <v>1250</v>
      </c>
      <c r="E12" s="95"/>
      <c r="F12" s="94">
        <v>1250</v>
      </c>
      <c r="G12" s="95"/>
      <c r="H12" s="94">
        <v>1250</v>
      </c>
      <c r="I12" s="95"/>
      <c r="J12" s="94">
        <v>1250</v>
      </c>
      <c r="K12" s="95"/>
      <c r="L12" s="94">
        <v>1250</v>
      </c>
      <c r="M12" s="95"/>
      <c r="N12" s="94">
        <v>1250</v>
      </c>
      <c r="O12" s="95"/>
      <c r="P12" s="94">
        <v>1437</v>
      </c>
      <c r="Q12" s="95"/>
      <c r="R12" s="94">
        <v>1437</v>
      </c>
      <c r="S12" s="95"/>
      <c r="T12" s="94">
        <v>1437</v>
      </c>
      <c r="U12" s="95"/>
      <c r="V12" s="94">
        <v>1437</v>
      </c>
      <c r="W12" s="95"/>
      <c r="X12" s="94">
        <v>1437</v>
      </c>
      <c r="Y12" s="95"/>
      <c r="Z12" s="94">
        <v>1437</v>
      </c>
      <c r="AA12" s="95"/>
      <c r="AB12" s="230"/>
      <c r="AC12" s="209"/>
      <c r="AF12" s="196" t="s">
        <v>79</v>
      </c>
      <c r="AG12" s="196"/>
      <c r="AH12" s="196"/>
      <c r="AI12" s="196" t="s">
        <v>80</v>
      </c>
      <c r="AJ12" s="196"/>
      <c r="AK12" s="196"/>
    </row>
    <row r="13" spans="1:37" ht="24.75" customHeight="1">
      <c r="A13" s="165" t="s">
        <v>27</v>
      </c>
      <c r="B13" s="166"/>
      <c r="C13" s="163"/>
      <c r="D13" s="94">
        <v>10000</v>
      </c>
      <c r="E13" s="95"/>
      <c r="F13" s="94">
        <v>10000</v>
      </c>
      <c r="G13" s="95"/>
      <c r="H13" s="94">
        <v>10000</v>
      </c>
      <c r="I13" s="95"/>
      <c r="J13" s="94">
        <v>10000</v>
      </c>
      <c r="K13" s="95"/>
      <c r="L13" s="94">
        <v>10000</v>
      </c>
      <c r="M13" s="95"/>
      <c r="N13" s="94">
        <v>10000</v>
      </c>
      <c r="O13" s="95"/>
      <c r="P13" s="94">
        <v>11500</v>
      </c>
      <c r="Q13" s="95"/>
      <c r="R13" s="94">
        <v>11500</v>
      </c>
      <c r="S13" s="95"/>
      <c r="T13" s="94">
        <v>11500</v>
      </c>
      <c r="U13" s="95"/>
      <c r="V13" s="94">
        <v>11500</v>
      </c>
      <c r="W13" s="95"/>
      <c r="X13" s="94">
        <v>11500</v>
      </c>
      <c r="Y13" s="95"/>
      <c r="Z13" s="94">
        <v>11500</v>
      </c>
      <c r="AA13" s="95"/>
      <c r="AB13" s="230"/>
      <c r="AC13" s="209"/>
      <c r="AF13" s="197"/>
      <c r="AG13" s="197"/>
      <c r="AH13" s="197"/>
      <c r="AI13" s="197"/>
      <c r="AJ13" s="197"/>
      <c r="AK13" s="197"/>
    </row>
    <row r="14" spans="1:37" ht="24.75" customHeight="1" thickBot="1">
      <c r="A14" s="159" t="s">
        <v>51</v>
      </c>
      <c r="B14" s="160"/>
      <c r="C14" s="161"/>
      <c r="D14" s="142">
        <v>1562</v>
      </c>
      <c r="E14" s="143"/>
      <c r="F14" s="142">
        <v>1562</v>
      </c>
      <c r="G14" s="143"/>
      <c r="H14" s="142">
        <v>1562</v>
      </c>
      <c r="I14" s="143"/>
      <c r="J14" s="142">
        <v>1562</v>
      </c>
      <c r="K14" s="143"/>
      <c r="L14" s="142">
        <v>1562</v>
      </c>
      <c r="M14" s="143"/>
      <c r="N14" s="142">
        <v>1562</v>
      </c>
      <c r="O14" s="143"/>
      <c r="P14" s="142">
        <v>1796</v>
      </c>
      <c r="Q14" s="143"/>
      <c r="R14" s="142">
        <v>1796</v>
      </c>
      <c r="S14" s="143"/>
      <c r="T14" s="142">
        <v>1796</v>
      </c>
      <c r="U14" s="143"/>
      <c r="V14" s="142">
        <v>1796</v>
      </c>
      <c r="W14" s="143"/>
      <c r="X14" s="142">
        <v>1796</v>
      </c>
      <c r="Y14" s="143"/>
      <c r="Z14" s="142">
        <v>1796</v>
      </c>
      <c r="AA14" s="143"/>
      <c r="AB14" s="234"/>
      <c r="AC14" s="215"/>
    </row>
    <row r="15" spans="1:37" ht="24.75" customHeight="1" thickTop="1">
      <c r="A15" s="148" t="s">
        <v>43</v>
      </c>
      <c r="B15" s="29" t="s">
        <v>66</v>
      </c>
      <c r="C15" s="12" t="s">
        <v>44</v>
      </c>
      <c r="D15" s="153">
        <v>17000</v>
      </c>
      <c r="E15" s="154"/>
      <c r="F15" s="153">
        <v>14400</v>
      </c>
      <c r="G15" s="154"/>
      <c r="H15" s="153">
        <v>12800</v>
      </c>
      <c r="I15" s="154"/>
      <c r="J15" s="153">
        <v>13800</v>
      </c>
      <c r="K15" s="154"/>
      <c r="L15" s="153">
        <v>14600</v>
      </c>
      <c r="M15" s="154"/>
      <c r="N15" s="153">
        <v>13600</v>
      </c>
      <c r="O15" s="154"/>
      <c r="P15" s="153"/>
      <c r="Q15" s="154"/>
      <c r="R15" s="153"/>
      <c r="S15" s="154"/>
      <c r="T15" s="153"/>
      <c r="U15" s="154"/>
      <c r="V15" s="153"/>
      <c r="W15" s="154"/>
      <c r="X15" s="153"/>
      <c r="Y15" s="154"/>
      <c r="Z15" s="153"/>
      <c r="AA15" s="154"/>
      <c r="AB15" s="228"/>
      <c r="AC15" s="207"/>
    </row>
    <row r="16" spans="1:37" ht="24.75" customHeight="1">
      <c r="A16" s="149"/>
      <c r="B16" s="8"/>
      <c r="C16" s="7" t="s">
        <v>45</v>
      </c>
      <c r="D16" s="94"/>
      <c r="E16" s="95"/>
      <c r="F16" s="94"/>
      <c r="G16" s="95"/>
      <c r="H16" s="94"/>
      <c r="I16" s="95"/>
      <c r="J16" s="94"/>
      <c r="K16" s="95"/>
      <c r="L16" s="94"/>
      <c r="M16" s="95"/>
      <c r="N16" s="94"/>
      <c r="O16" s="95"/>
      <c r="P16" s="94"/>
      <c r="Q16" s="95"/>
      <c r="R16" s="94"/>
      <c r="S16" s="95"/>
      <c r="T16" s="94"/>
      <c r="U16" s="95"/>
      <c r="V16" s="94"/>
      <c r="W16" s="95"/>
      <c r="X16" s="94"/>
      <c r="Y16" s="95"/>
      <c r="Z16" s="94"/>
      <c r="AA16" s="95"/>
      <c r="AB16" s="230"/>
      <c r="AC16" s="209"/>
    </row>
    <row r="17" spans="1:29" ht="24.75" customHeight="1">
      <c r="A17" s="149"/>
      <c r="B17" s="16"/>
      <c r="C17" s="7" t="s">
        <v>46</v>
      </c>
      <c r="D17" s="94"/>
      <c r="E17" s="95"/>
      <c r="F17" s="94"/>
      <c r="G17" s="95"/>
      <c r="H17" s="94"/>
      <c r="I17" s="95"/>
      <c r="J17" s="94"/>
      <c r="K17" s="95"/>
      <c r="L17" s="94"/>
      <c r="M17" s="95"/>
      <c r="N17" s="94"/>
      <c r="O17" s="95"/>
      <c r="P17" s="94"/>
      <c r="Q17" s="95"/>
      <c r="R17" s="94"/>
      <c r="S17" s="95"/>
      <c r="T17" s="94"/>
      <c r="U17" s="95"/>
      <c r="V17" s="94"/>
      <c r="W17" s="95"/>
      <c r="X17" s="94"/>
      <c r="Y17" s="95"/>
      <c r="Z17" s="94"/>
      <c r="AA17" s="95"/>
      <c r="AB17" s="230"/>
      <c r="AC17" s="209"/>
    </row>
    <row r="18" spans="1:29" ht="24.75" customHeight="1">
      <c r="A18" s="149"/>
      <c r="B18" s="100" t="s">
        <v>28</v>
      </c>
      <c r="C18" s="101"/>
      <c r="D18" s="94">
        <v>3680</v>
      </c>
      <c r="E18" s="95"/>
      <c r="F18" s="94">
        <v>3616</v>
      </c>
      <c r="G18" s="95"/>
      <c r="H18" s="94">
        <v>3168</v>
      </c>
      <c r="I18" s="95"/>
      <c r="J18" s="94">
        <v>4000</v>
      </c>
      <c r="K18" s="95"/>
      <c r="L18" s="94">
        <v>4544</v>
      </c>
      <c r="M18" s="95"/>
      <c r="N18" s="94">
        <v>4592</v>
      </c>
      <c r="O18" s="95"/>
      <c r="P18" s="94">
        <v>3064</v>
      </c>
      <c r="Q18" s="95"/>
      <c r="R18" s="94">
        <v>6432</v>
      </c>
      <c r="S18" s="95"/>
      <c r="T18" s="94">
        <v>2592</v>
      </c>
      <c r="U18" s="95"/>
      <c r="V18" s="94">
        <v>2680</v>
      </c>
      <c r="W18" s="95"/>
      <c r="X18" s="94">
        <v>4624</v>
      </c>
      <c r="Y18" s="95"/>
      <c r="Z18" s="94">
        <v>5064</v>
      </c>
      <c r="AA18" s="95"/>
      <c r="AB18" s="230"/>
      <c r="AC18" s="209"/>
    </row>
    <row r="19" spans="1:29" ht="24.75" customHeight="1">
      <c r="A19" s="149"/>
      <c r="B19" s="100" t="s">
        <v>29</v>
      </c>
      <c r="C19" s="101"/>
      <c r="D19" s="94">
        <v>7200</v>
      </c>
      <c r="E19" s="95"/>
      <c r="F19" s="94">
        <v>900</v>
      </c>
      <c r="G19" s="95"/>
      <c r="H19" s="94">
        <v>0</v>
      </c>
      <c r="I19" s="95"/>
      <c r="J19" s="94">
        <v>4950</v>
      </c>
      <c r="K19" s="95"/>
      <c r="L19" s="94">
        <v>2250</v>
      </c>
      <c r="M19" s="95"/>
      <c r="N19" s="94">
        <v>6300</v>
      </c>
      <c r="O19" s="95"/>
      <c r="P19" s="94">
        <v>1350</v>
      </c>
      <c r="Q19" s="95"/>
      <c r="R19" s="94"/>
      <c r="S19" s="95"/>
      <c r="T19" s="94">
        <v>3150</v>
      </c>
      <c r="U19" s="95"/>
      <c r="V19" s="94">
        <v>2250</v>
      </c>
      <c r="W19" s="95"/>
      <c r="X19" s="94">
        <v>10000</v>
      </c>
      <c r="Y19" s="95"/>
      <c r="Z19" s="94">
        <v>9450</v>
      </c>
      <c r="AA19" s="95"/>
      <c r="AB19" s="230"/>
      <c r="AC19" s="209"/>
    </row>
    <row r="20" spans="1:29" ht="24.75" customHeight="1" thickBot="1">
      <c r="A20" s="150"/>
      <c r="B20" s="138" t="s">
        <v>30</v>
      </c>
      <c r="C20" s="139"/>
      <c r="D20" s="142"/>
      <c r="E20" s="143"/>
      <c r="F20" s="142"/>
      <c r="G20" s="143"/>
      <c r="H20" s="142"/>
      <c r="I20" s="143"/>
      <c r="J20" s="142"/>
      <c r="K20" s="143"/>
      <c r="L20" s="142"/>
      <c r="M20" s="143"/>
      <c r="N20" s="142"/>
      <c r="O20" s="143"/>
      <c r="P20" s="142"/>
      <c r="Q20" s="143"/>
      <c r="R20" s="142"/>
      <c r="S20" s="143"/>
      <c r="T20" s="142"/>
      <c r="U20" s="143"/>
      <c r="V20" s="142"/>
      <c r="W20" s="143"/>
      <c r="X20" s="142"/>
      <c r="Y20" s="143"/>
      <c r="Z20" s="142"/>
      <c r="AA20" s="143"/>
      <c r="AB20" s="230"/>
      <c r="AC20" s="209"/>
    </row>
    <row r="21" spans="1:29" ht="24.75" customHeight="1" thickTop="1">
      <c r="A21" s="77" t="s">
        <v>31</v>
      </c>
      <c r="B21" s="78"/>
      <c r="C21" s="79"/>
      <c r="D21" s="153">
        <f>INT(D7*D11+D8*D13+D10*D14+D9*D12+D15+D16+D17+D18+D19+D20)</f>
        <v>197880</v>
      </c>
      <c r="E21" s="154"/>
      <c r="F21" s="153">
        <f t="shared" ref="F21" si="0">INT(F7*F11+F8*F13+F10*F12+F15+F16+F17+F18+F19+F20)</f>
        <v>170916</v>
      </c>
      <c r="G21" s="154"/>
      <c r="H21" s="153">
        <f t="shared" ref="H21" si="1">INT(H7*H11+H8*H13+H10*H12+H15+H16+H17+H18+H19+H20)</f>
        <v>143968</v>
      </c>
      <c r="I21" s="154"/>
      <c r="J21" s="153">
        <f>INT(J7*J11+J8*J13+J10*J12+J9*J12+J15+J16+J17+J18+J19+J20)</f>
        <v>160750</v>
      </c>
      <c r="K21" s="154"/>
      <c r="L21" s="153">
        <f>INT(L7*L11+L8*L13+L10*L12+L9*L12+L15+L16+L17+L18+L19+L20)</f>
        <v>167394</v>
      </c>
      <c r="M21" s="154"/>
      <c r="N21" s="153">
        <f>INT(N7*N11+N8*N13+N9*N12+N15+N16+N17+N18+N19+N20)</f>
        <v>176492</v>
      </c>
      <c r="O21" s="154"/>
      <c r="P21" s="153">
        <f>INT(P7*P11+P8*P13+P9*P12+P15+P16+P17+P18+P19+P20)</f>
        <v>170014</v>
      </c>
      <c r="Q21" s="154"/>
      <c r="R21" s="153">
        <f t="shared" ref="R21" si="2">INT(R7*R11+R8*R13+R10*R12+R15+R16+R17+R18+R19+R20)</f>
        <v>172032</v>
      </c>
      <c r="S21" s="154"/>
      <c r="T21" s="153">
        <f>INT(T7*T11+T8*T13+T9*T12+T15+T16+T17+T18+T19+T20)</f>
        <v>164442</v>
      </c>
      <c r="U21" s="154"/>
      <c r="V21" s="153">
        <f>INT(V7*V11+V8*V13+V9*V12+V15+V16+V17+V18+V19+V20)</f>
        <v>164922</v>
      </c>
      <c r="W21" s="154"/>
      <c r="X21" s="153">
        <f t="shared" ref="X21" si="3">INT(X7*X11+X8*X13+X10*X12+X15+X16+X17+X18+X19+X20)</f>
        <v>171024</v>
      </c>
      <c r="Y21" s="154"/>
      <c r="Z21" s="153">
        <f>INT(Z7*Z11+Z8*Z13+Z9*Z12+Z15+Z16+Z17+Z18+Z19+Z20)</f>
        <v>206558</v>
      </c>
      <c r="AA21" s="154"/>
      <c r="AB21" s="230"/>
      <c r="AC21" s="209"/>
    </row>
    <row r="22" spans="1:29" ht="24.75" customHeight="1" thickBot="1">
      <c r="A22" s="133" t="s">
        <v>40</v>
      </c>
      <c r="B22" s="134"/>
      <c r="C22" s="135"/>
      <c r="D22" s="71"/>
      <c r="E22" s="72"/>
      <c r="F22" s="71"/>
      <c r="G22" s="72"/>
      <c r="H22" s="71"/>
      <c r="I22" s="72"/>
      <c r="J22" s="71"/>
      <c r="K22" s="72"/>
      <c r="L22" s="71"/>
      <c r="M22" s="72"/>
      <c r="N22" s="71"/>
      <c r="O22" s="72"/>
      <c r="P22" s="71"/>
      <c r="Q22" s="72"/>
      <c r="R22" s="71"/>
      <c r="S22" s="72"/>
      <c r="T22" s="71"/>
      <c r="U22" s="72"/>
      <c r="V22" s="71"/>
      <c r="W22" s="72"/>
      <c r="X22" s="71"/>
      <c r="Y22" s="72"/>
      <c r="Z22" s="71"/>
      <c r="AA22" s="72"/>
      <c r="AB22" s="233"/>
      <c r="AC22" s="212"/>
    </row>
    <row r="23" spans="1:29" ht="24.75" customHeight="1" thickBot="1">
      <c r="A23" s="122" t="s">
        <v>19</v>
      </c>
      <c r="B23" s="123"/>
      <c r="C23" s="124"/>
      <c r="D23" s="127">
        <f>D21+D22</f>
        <v>197880</v>
      </c>
      <c r="E23" s="128"/>
      <c r="F23" s="127">
        <f t="shared" ref="F23" si="4">F21+F22</f>
        <v>170916</v>
      </c>
      <c r="G23" s="128"/>
      <c r="H23" s="127">
        <f t="shared" ref="H23" si="5">H21+H22</f>
        <v>143968</v>
      </c>
      <c r="I23" s="128"/>
      <c r="J23" s="127">
        <f t="shared" ref="J23" si="6">J21+J22</f>
        <v>160750</v>
      </c>
      <c r="K23" s="128"/>
      <c r="L23" s="127">
        <f t="shared" ref="L23" si="7">L21+L22</f>
        <v>167394</v>
      </c>
      <c r="M23" s="128"/>
      <c r="N23" s="127">
        <f t="shared" ref="N23" si="8">N21+N22</f>
        <v>176492</v>
      </c>
      <c r="O23" s="128"/>
      <c r="P23" s="127">
        <f t="shared" ref="P23" si="9">P21+P22</f>
        <v>170014</v>
      </c>
      <c r="Q23" s="128"/>
      <c r="R23" s="127">
        <f t="shared" ref="R23" si="10">R21+R22</f>
        <v>172032</v>
      </c>
      <c r="S23" s="128"/>
      <c r="T23" s="127">
        <f t="shared" ref="T23" si="11">T21+T22</f>
        <v>164442</v>
      </c>
      <c r="U23" s="128"/>
      <c r="V23" s="127">
        <f t="shared" ref="V23" si="12">V21+V22</f>
        <v>164922</v>
      </c>
      <c r="W23" s="128"/>
      <c r="X23" s="127">
        <f t="shared" ref="X23" si="13">X21+X22</f>
        <v>171024</v>
      </c>
      <c r="Y23" s="128"/>
      <c r="Z23" s="127">
        <f t="shared" ref="Z23" si="14">Z21+Z22</f>
        <v>206558</v>
      </c>
      <c r="AA23" s="128"/>
      <c r="AB23" s="232"/>
      <c r="AC23" s="210"/>
    </row>
    <row r="24" spans="1:29" ht="24.75" customHeight="1">
      <c r="A24" s="88" t="s">
        <v>33</v>
      </c>
      <c r="B24" s="108" t="s">
        <v>34</v>
      </c>
      <c r="C24" s="109"/>
      <c r="D24" s="92">
        <f>D23*0.003</f>
        <v>593.64</v>
      </c>
      <c r="E24" s="93"/>
      <c r="F24" s="92">
        <f t="shared" ref="F24" si="15">F23*0.003</f>
        <v>512.74800000000005</v>
      </c>
      <c r="G24" s="93"/>
      <c r="H24" s="92">
        <f t="shared" ref="H24" si="16">H23*0.003</f>
        <v>431.904</v>
      </c>
      <c r="I24" s="93"/>
      <c r="J24" s="92">
        <f t="shared" ref="J24" si="17">J23*0.003</f>
        <v>482.25</v>
      </c>
      <c r="K24" s="93"/>
      <c r="L24" s="92">
        <f t="shared" ref="L24" si="18">L23*0.003</f>
        <v>502.18200000000002</v>
      </c>
      <c r="M24" s="93"/>
      <c r="N24" s="92">
        <f t="shared" ref="N24" si="19">N23*0.003</f>
        <v>529.476</v>
      </c>
      <c r="O24" s="93"/>
      <c r="P24" s="92">
        <f t="shared" ref="P24" si="20">P23*0.003</f>
        <v>510.04200000000003</v>
      </c>
      <c r="Q24" s="93"/>
      <c r="R24" s="92">
        <f t="shared" ref="R24" si="21">R23*0.003</f>
        <v>516.096</v>
      </c>
      <c r="S24" s="93"/>
      <c r="T24" s="92">
        <f t="shared" ref="T24" si="22">T23*0.003</f>
        <v>493.32600000000002</v>
      </c>
      <c r="U24" s="93"/>
      <c r="V24" s="92">
        <f t="shared" ref="V24" si="23">V23*0.003</f>
        <v>494.76600000000002</v>
      </c>
      <c r="W24" s="93"/>
      <c r="X24" s="92">
        <f t="shared" ref="X24" si="24">X23*0.003</f>
        <v>513.072</v>
      </c>
      <c r="Y24" s="93"/>
      <c r="Z24" s="92">
        <f t="shared" ref="Z24" si="25">Z23*0.003</f>
        <v>619.67399999999998</v>
      </c>
      <c r="AA24" s="93"/>
      <c r="AB24" s="231"/>
      <c r="AC24" s="211"/>
    </row>
    <row r="25" spans="1:29" ht="24.75" customHeight="1">
      <c r="A25" s="89"/>
      <c r="B25" s="100" t="s">
        <v>35</v>
      </c>
      <c r="C25" s="101"/>
      <c r="D25" s="94">
        <v>4550</v>
      </c>
      <c r="E25" s="95"/>
      <c r="F25" s="94">
        <v>3410</v>
      </c>
      <c r="G25" s="95"/>
      <c r="H25" s="94">
        <v>2800</v>
      </c>
      <c r="I25" s="95"/>
      <c r="J25" s="94">
        <v>3410</v>
      </c>
      <c r="K25" s="95"/>
      <c r="L25" s="94">
        <v>3550</v>
      </c>
      <c r="M25" s="95"/>
      <c r="N25" s="94">
        <v>3200</v>
      </c>
      <c r="O25" s="95"/>
      <c r="P25" s="94">
        <v>3700</v>
      </c>
      <c r="Q25" s="95"/>
      <c r="R25" s="94">
        <v>3770</v>
      </c>
      <c r="S25" s="95"/>
      <c r="T25" s="94">
        <v>5200</v>
      </c>
      <c r="U25" s="95"/>
      <c r="V25" s="94">
        <v>3050</v>
      </c>
      <c r="W25" s="95"/>
      <c r="X25" s="94">
        <v>2980</v>
      </c>
      <c r="Y25" s="95"/>
      <c r="Z25" s="94">
        <v>4630</v>
      </c>
      <c r="AA25" s="95"/>
      <c r="AB25" s="230"/>
      <c r="AC25" s="209"/>
    </row>
    <row r="26" spans="1:29" ht="24.75" customHeight="1">
      <c r="A26" s="89"/>
      <c r="B26" s="100" t="s">
        <v>48</v>
      </c>
      <c r="C26" s="101"/>
      <c r="D26" s="94">
        <v>8500</v>
      </c>
      <c r="E26" s="95"/>
      <c r="F26" s="94">
        <v>8500</v>
      </c>
      <c r="G26" s="95"/>
      <c r="H26" s="94">
        <v>9100</v>
      </c>
      <c r="I26" s="95"/>
      <c r="J26" s="94">
        <v>8000</v>
      </c>
      <c r="K26" s="95"/>
      <c r="L26" s="94">
        <v>8000</v>
      </c>
      <c r="M26" s="95"/>
      <c r="N26" s="94">
        <v>8000</v>
      </c>
      <c r="O26" s="95"/>
      <c r="P26" s="94">
        <v>8000</v>
      </c>
      <c r="Q26" s="95"/>
      <c r="R26" s="94">
        <v>8000</v>
      </c>
      <c r="S26" s="95"/>
      <c r="T26" s="94">
        <v>8000</v>
      </c>
      <c r="U26" s="95"/>
      <c r="V26" s="94">
        <v>8000</v>
      </c>
      <c r="W26" s="95"/>
      <c r="X26" s="94">
        <v>8000</v>
      </c>
      <c r="Y26" s="95"/>
      <c r="Z26" s="94">
        <v>8000</v>
      </c>
      <c r="AA26" s="95"/>
      <c r="AB26" s="230"/>
      <c r="AC26" s="209"/>
    </row>
    <row r="27" spans="1:29" ht="24.75" customHeight="1">
      <c r="A27" s="90"/>
      <c r="B27" s="100" t="s">
        <v>49</v>
      </c>
      <c r="C27" s="101"/>
      <c r="D27" s="82">
        <v>0</v>
      </c>
      <c r="E27" s="83"/>
      <c r="F27" s="82">
        <v>0</v>
      </c>
      <c r="G27" s="83"/>
      <c r="H27" s="82">
        <v>0</v>
      </c>
      <c r="I27" s="83"/>
      <c r="J27" s="82">
        <v>0</v>
      </c>
      <c r="K27" s="83"/>
      <c r="L27" s="82">
        <v>0</v>
      </c>
      <c r="M27" s="83"/>
      <c r="N27" s="82">
        <v>0</v>
      </c>
      <c r="O27" s="83"/>
      <c r="P27" s="82">
        <v>0</v>
      </c>
      <c r="Q27" s="83"/>
      <c r="R27" s="82">
        <v>0</v>
      </c>
      <c r="S27" s="83"/>
      <c r="T27" s="82">
        <v>0</v>
      </c>
      <c r="U27" s="83"/>
      <c r="V27" s="82">
        <v>0</v>
      </c>
      <c r="W27" s="83"/>
      <c r="X27" s="82">
        <v>0</v>
      </c>
      <c r="Y27" s="83"/>
      <c r="Z27" s="82">
        <v>0</v>
      </c>
      <c r="AA27" s="83"/>
      <c r="AB27" s="228"/>
      <c r="AC27" s="207"/>
    </row>
    <row r="28" spans="1:29" ht="24.75" customHeight="1" thickBot="1">
      <c r="A28" s="91"/>
      <c r="B28" s="112" t="s">
        <v>52</v>
      </c>
      <c r="C28" s="113"/>
      <c r="D28" s="71">
        <v>0</v>
      </c>
      <c r="E28" s="72"/>
      <c r="F28" s="71">
        <v>0</v>
      </c>
      <c r="G28" s="72"/>
      <c r="H28" s="71">
        <v>0</v>
      </c>
      <c r="I28" s="72"/>
      <c r="J28" s="71">
        <v>0</v>
      </c>
      <c r="K28" s="72"/>
      <c r="L28" s="71">
        <v>0</v>
      </c>
      <c r="M28" s="72"/>
      <c r="N28" s="71">
        <v>0</v>
      </c>
      <c r="O28" s="72"/>
      <c r="P28" s="71">
        <v>0</v>
      </c>
      <c r="Q28" s="72"/>
      <c r="R28" s="71">
        <v>0</v>
      </c>
      <c r="S28" s="72"/>
      <c r="T28" s="71">
        <v>0</v>
      </c>
      <c r="U28" s="72"/>
      <c r="V28" s="71">
        <v>0</v>
      </c>
      <c r="W28" s="72"/>
      <c r="X28" s="71">
        <v>0</v>
      </c>
      <c r="Y28" s="72"/>
      <c r="Z28" s="71">
        <v>0</v>
      </c>
      <c r="AA28" s="72"/>
      <c r="AB28" s="229"/>
      <c r="AC28" s="208"/>
    </row>
    <row r="29" spans="1:29" ht="24.75" customHeight="1" thickBot="1">
      <c r="A29" s="77" t="s">
        <v>37</v>
      </c>
      <c r="B29" s="78"/>
      <c r="C29" s="79"/>
      <c r="D29" s="82">
        <f>SUM(D24:D28)</f>
        <v>13643.64</v>
      </c>
      <c r="E29" s="83"/>
      <c r="F29" s="82">
        <f t="shared" ref="F29" si="26">SUM(F24:F28)</f>
        <v>12422.748</v>
      </c>
      <c r="G29" s="83"/>
      <c r="H29" s="82">
        <f t="shared" ref="H29" si="27">SUM(H24:H28)</f>
        <v>12331.904</v>
      </c>
      <c r="I29" s="83"/>
      <c r="J29" s="82">
        <f t="shared" ref="J29" si="28">SUM(J24:J28)</f>
        <v>11892.25</v>
      </c>
      <c r="K29" s="83"/>
      <c r="L29" s="82">
        <f t="shared" ref="L29" si="29">SUM(L24:L28)</f>
        <v>12052.182000000001</v>
      </c>
      <c r="M29" s="83"/>
      <c r="N29" s="82">
        <f t="shared" ref="N29" si="30">SUM(N24:N28)</f>
        <v>11729.476000000001</v>
      </c>
      <c r="O29" s="83"/>
      <c r="P29" s="82">
        <f t="shared" ref="P29" si="31">SUM(P24:P28)</f>
        <v>12210.042000000001</v>
      </c>
      <c r="Q29" s="83"/>
      <c r="R29" s="82">
        <f t="shared" ref="R29" si="32">SUM(R24:R28)</f>
        <v>12286.096</v>
      </c>
      <c r="S29" s="83"/>
      <c r="T29" s="82">
        <f t="shared" ref="T29" si="33">SUM(T24:T28)</f>
        <v>13693.326000000001</v>
      </c>
      <c r="U29" s="83"/>
      <c r="V29" s="82">
        <f t="shared" ref="V29" si="34">SUM(V24:V28)</f>
        <v>11544.766</v>
      </c>
      <c r="W29" s="83"/>
      <c r="X29" s="82">
        <f t="shared" ref="X29" si="35">SUM(X24:X28)</f>
        <v>11493.072</v>
      </c>
      <c r="Y29" s="83"/>
      <c r="Z29" s="82">
        <f>SUM(Z24:Z28)</f>
        <v>13249.673999999999</v>
      </c>
      <c r="AA29" s="227"/>
      <c r="AB29" s="228"/>
      <c r="AC29" s="207"/>
    </row>
    <row r="30" spans="1:29" ht="24.75" customHeight="1" thickTop="1" thickBot="1">
      <c r="A30" s="66" t="s">
        <v>38</v>
      </c>
      <c r="B30" s="67"/>
      <c r="C30" s="68"/>
      <c r="D30" s="60">
        <f>D23-D29</f>
        <v>184236.36</v>
      </c>
      <c r="E30" s="61"/>
      <c r="F30" s="69">
        <f>F23-F29</f>
        <v>158493.25200000001</v>
      </c>
      <c r="G30" s="70"/>
      <c r="H30" s="69">
        <f>H23-H29</f>
        <v>131636.09599999999</v>
      </c>
      <c r="I30" s="70"/>
      <c r="J30" s="69">
        <f>J23-J29</f>
        <v>148857.75</v>
      </c>
      <c r="K30" s="70"/>
      <c r="L30" s="69">
        <f>L23-L29</f>
        <v>155341.818</v>
      </c>
      <c r="M30" s="70"/>
      <c r="N30" s="69">
        <f>N23-N29</f>
        <v>164762.524</v>
      </c>
      <c r="O30" s="70"/>
      <c r="P30" s="69">
        <f>P23-P29</f>
        <v>157803.95799999998</v>
      </c>
      <c r="Q30" s="70"/>
      <c r="R30" s="69">
        <f>R23-R29</f>
        <v>159745.90400000001</v>
      </c>
      <c r="S30" s="70"/>
      <c r="T30" s="69">
        <f>T23-T29</f>
        <v>150748.674</v>
      </c>
      <c r="U30" s="70"/>
      <c r="V30" s="69">
        <f>V23-V29</f>
        <v>153377.234</v>
      </c>
      <c r="W30" s="70"/>
      <c r="X30" s="69">
        <f>X21-X29</f>
        <v>159530.92800000001</v>
      </c>
      <c r="Y30" s="70"/>
      <c r="Z30" s="60">
        <f>Z23-Z29</f>
        <v>193308.326</v>
      </c>
      <c r="AA30" s="225"/>
      <c r="AB30" s="226"/>
      <c r="AC30" s="206"/>
    </row>
  </sheetData>
  <mergeCells count="315"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X24:Y24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AB21:AC21"/>
    <mergeCell ref="B20:C20"/>
    <mergeCell ref="D20:E20"/>
    <mergeCell ref="F20:G20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15:A20"/>
    <mergeCell ref="H20:I20"/>
    <mergeCell ref="J20:K20"/>
    <mergeCell ref="L20:M20"/>
    <mergeCell ref="N20:O20"/>
    <mergeCell ref="N19:O19"/>
    <mergeCell ref="T18:U18"/>
    <mergeCell ref="V18:W18"/>
    <mergeCell ref="X18:Y18"/>
    <mergeCell ref="AB20:AC20"/>
    <mergeCell ref="A21:C21"/>
    <mergeCell ref="D21:E21"/>
    <mergeCell ref="F21:G21"/>
    <mergeCell ref="H21:I21"/>
    <mergeCell ref="J21:K21"/>
    <mergeCell ref="L21:M21"/>
    <mergeCell ref="N21:O21"/>
    <mergeCell ref="P21:Q21"/>
    <mergeCell ref="R21:S21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L19:M19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AB17:AC17"/>
    <mergeCell ref="P17:Q17"/>
    <mergeCell ref="R17:S17"/>
    <mergeCell ref="T17:U17"/>
    <mergeCell ref="V17:W17"/>
    <mergeCell ref="X17:Y17"/>
    <mergeCell ref="Z17:AA17"/>
    <mergeCell ref="H16:I16"/>
    <mergeCell ref="J16:K16"/>
    <mergeCell ref="L16:M16"/>
    <mergeCell ref="N16:O16"/>
    <mergeCell ref="AB15:AC15"/>
    <mergeCell ref="D16:E16"/>
    <mergeCell ref="F16:G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D15:E15"/>
    <mergeCell ref="F15:G15"/>
    <mergeCell ref="H15:I15"/>
    <mergeCell ref="J15:K15"/>
    <mergeCell ref="L15:M15"/>
    <mergeCell ref="N15:O15"/>
    <mergeCell ref="L14:M14"/>
    <mergeCell ref="N14:O14"/>
    <mergeCell ref="A14:C14"/>
    <mergeCell ref="D14:E14"/>
    <mergeCell ref="F14:G14"/>
    <mergeCell ref="H14:I14"/>
    <mergeCell ref="J14:K14"/>
    <mergeCell ref="D17:E17"/>
    <mergeCell ref="F17:G17"/>
    <mergeCell ref="H17:I17"/>
    <mergeCell ref="J17:K17"/>
    <mergeCell ref="L17:M17"/>
    <mergeCell ref="N17:O17"/>
    <mergeCell ref="T13:U13"/>
    <mergeCell ref="V13:W13"/>
    <mergeCell ref="X13:Y13"/>
    <mergeCell ref="Z13:AA13"/>
    <mergeCell ref="AB13:AC13"/>
    <mergeCell ref="A12:C12"/>
    <mergeCell ref="D12:E12"/>
    <mergeCell ref="F12:G12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H12:I12"/>
    <mergeCell ref="J12:K12"/>
    <mergeCell ref="L12:M12"/>
    <mergeCell ref="N12:O12"/>
    <mergeCell ref="L11:M11"/>
    <mergeCell ref="N11:O11"/>
    <mergeCell ref="A11:C11"/>
    <mergeCell ref="D11:E11"/>
    <mergeCell ref="F11:G11"/>
    <mergeCell ref="H11:I11"/>
    <mergeCell ref="J11:K11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B11:AC11"/>
    <mergeCell ref="P11:Q11"/>
    <mergeCell ref="R11:S11"/>
    <mergeCell ref="T11:U11"/>
    <mergeCell ref="V11:W11"/>
    <mergeCell ref="AF12:AH12"/>
    <mergeCell ref="AI12:AK12"/>
    <mergeCell ref="X6:Y6"/>
    <mergeCell ref="Z6:AA6"/>
    <mergeCell ref="AB6:AC6"/>
    <mergeCell ref="AB12:AC12"/>
    <mergeCell ref="P12:Q12"/>
    <mergeCell ref="R12:S12"/>
    <mergeCell ref="T12:U12"/>
    <mergeCell ref="V12:W12"/>
    <mergeCell ref="X12:Y12"/>
    <mergeCell ref="Z12:AA12"/>
    <mergeCell ref="AF13:AH13"/>
    <mergeCell ref="AI13:AK13"/>
    <mergeCell ref="A1:AC2"/>
    <mergeCell ref="A3:D3"/>
    <mergeCell ref="E3:K3"/>
    <mergeCell ref="L3:R3"/>
    <mergeCell ref="S3:Y3"/>
    <mergeCell ref="Z3:AC3"/>
    <mergeCell ref="AF8:AH9"/>
    <mergeCell ref="AI8:AK9"/>
    <mergeCell ref="AF10:AK11"/>
    <mergeCell ref="A4:D4"/>
    <mergeCell ref="E4:K4"/>
    <mergeCell ref="L4:R4"/>
    <mergeCell ref="S4:Y4"/>
    <mergeCell ref="Z4:AC4"/>
    <mergeCell ref="A6:C6"/>
    <mergeCell ref="D6:E6"/>
    <mergeCell ref="F6:G6"/>
    <mergeCell ref="H6:I6"/>
    <mergeCell ref="J6:K6"/>
    <mergeCell ref="A10:C10"/>
    <mergeCell ref="X11:Y11"/>
    <mergeCell ref="Z11:AA11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3ADDE-424F-4DE2-9493-BF48C220A7BE}">
  <sheetPr>
    <tabColor theme="0"/>
  </sheetPr>
  <dimension ref="A1:BB61"/>
  <sheetViews>
    <sheetView workbookViewId="0">
      <selection activeCell="H7" sqref="H7"/>
    </sheetView>
  </sheetViews>
  <sheetFormatPr defaultColWidth="5.625" defaultRowHeight="15"/>
  <cols>
    <col min="1" max="29" width="5.5" style="1" customWidth="1"/>
    <col min="30" max="16384" width="5.625" style="1"/>
  </cols>
  <sheetData>
    <row r="1" spans="1:37">
      <c r="A1" s="205" t="s">
        <v>86</v>
      </c>
      <c r="B1" s="205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</row>
    <row r="2" spans="1:37" ht="15.75" thickBot="1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</row>
    <row r="3" spans="1:37" ht="15.75" thickTop="1">
      <c r="A3" s="180" t="s">
        <v>0</v>
      </c>
      <c r="B3" s="181"/>
      <c r="C3" s="181"/>
      <c r="D3" s="182"/>
      <c r="E3" s="183" t="s">
        <v>1</v>
      </c>
      <c r="F3" s="181"/>
      <c r="G3" s="181"/>
      <c r="H3" s="181"/>
      <c r="I3" s="181"/>
      <c r="J3" s="181"/>
      <c r="K3" s="182"/>
      <c r="L3" s="183" t="s">
        <v>2</v>
      </c>
      <c r="M3" s="181"/>
      <c r="N3" s="181"/>
      <c r="O3" s="181"/>
      <c r="P3" s="181"/>
      <c r="Q3" s="181"/>
      <c r="R3" s="182"/>
      <c r="S3" s="183" t="s">
        <v>3</v>
      </c>
      <c r="T3" s="181"/>
      <c r="U3" s="181"/>
      <c r="V3" s="181"/>
      <c r="W3" s="181"/>
      <c r="X3" s="181"/>
      <c r="Y3" s="182"/>
      <c r="Z3" s="181" t="s">
        <v>4</v>
      </c>
      <c r="AA3" s="181"/>
      <c r="AB3" s="181"/>
      <c r="AC3" s="184"/>
    </row>
    <row r="4" spans="1:37" ht="35.25" customHeight="1" thickBot="1">
      <c r="A4" s="185"/>
      <c r="B4" s="186"/>
      <c r="C4" s="187"/>
      <c r="D4" s="139"/>
      <c r="E4" s="188" t="s">
        <v>47</v>
      </c>
      <c r="F4" s="189"/>
      <c r="G4" s="189"/>
      <c r="H4" s="189"/>
      <c r="I4" s="189"/>
      <c r="J4" s="189"/>
      <c r="K4" s="190"/>
      <c r="L4" s="138"/>
      <c r="M4" s="187"/>
      <c r="N4" s="187"/>
      <c r="O4" s="187"/>
      <c r="P4" s="187"/>
      <c r="Q4" s="187"/>
      <c r="R4" s="139"/>
      <c r="S4" s="191" t="s">
        <v>82</v>
      </c>
      <c r="T4" s="192"/>
      <c r="U4" s="192"/>
      <c r="V4" s="192"/>
      <c r="W4" s="192"/>
      <c r="X4" s="192"/>
      <c r="Y4" s="193"/>
      <c r="Z4" s="194" t="s">
        <v>5</v>
      </c>
      <c r="AA4" s="194"/>
      <c r="AB4" s="194"/>
      <c r="AC4" s="195"/>
    </row>
    <row r="5" spans="1:37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7" ht="24.75" customHeight="1">
      <c r="A6" s="170" t="s">
        <v>6</v>
      </c>
      <c r="B6" s="171"/>
      <c r="C6" s="172"/>
      <c r="D6" s="167" t="s">
        <v>11</v>
      </c>
      <c r="E6" s="168"/>
      <c r="F6" s="167" t="s">
        <v>12</v>
      </c>
      <c r="G6" s="168"/>
      <c r="H6" s="167" t="s">
        <v>13</v>
      </c>
      <c r="I6" s="168"/>
      <c r="J6" s="167" t="s">
        <v>14</v>
      </c>
      <c r="K6" s="168"/>
      <c r="L6" s="167" t="s">
        <v>15</v>
      </c>
      <c r="M6" s="168"/>
      <c r="N6" s="167" t="s">
        <v>16</v>
      </c>
      <c r="O6" s="168"/>
      <c r="P6" s="167" t="s">
        <v>17</v>
      </c>
      <c r="Q6" s="168"/>
      <c r="R6" s="167" t="s">
        <v>18</v>
      </c>
      <c r="S6" s="168"/>
      <c r="T6" s="167" t="s">
        <v>7</v>
      </c>
      <c r="U6" s="168"/>
      <c r="V6" s="167" t="s">
        <v>8</v>
      </c>
      <c r="W6" s="168"/>
      <c r="X6" s="167" t="s">
        <v>9</v>
      </c>
      <c r="Y6" s="168"/>
      <c r="Z6" s="327" t="s">
        <v>10</v>
      </c>
      <c r="AA6" s="328"/>
      <c r="AB6" s="238" t="s">
        <v>19</v>
      </c>
      <c r="AC6" s="169"/>
    </row>
    <row r="7" spans="1:37" ht="24.75" customHeight="1">
      <c r="A7" s="162" t="s">
        <v>41</v>
      </c>
      <c r="B7" s="163"/>
      <c r="C7" s="164"/>
      <c r="D7" s="3">
        <v>5</v>
      </c>
      <c r="E7" s="4" t="s">
        <v>20</v>
      </c>
      <c r="F7" s="3">
        <v>15</v>
      </c>
      <c r="G7" s="4" t="s">
        <v>20</v>
      </c>
      <c r="H7" s="3">
        <v>12</v>
      </c>
      <c r="I7" s="4" t="s">
        <v>20</v>
      </c>
      <c r="J7" s="3">
        <v>14</v>
      </c>
      <c r="K7" s="4" t="s">
        <v>20</v>
      </c>
      <c r="L7" s="3">
        <v>13</v>
      </c>
      <c r="M7" s="4" t="s">
        <v>20</v>
      </c>
      <c r="N7" s="3">
        <v>14</v>
      </c>
      <c r="O7" s="4" t="s">
        <v>20</v>
      </c>
      <c r="P7" s="3">
        <v>18</v>
      </c>
      <c r="Q7" s="4" t="s">
        <v>20</v>
      </c>
      <c r="R7" s="3">
        <v>16</v>
      </c>
      <c r="S7" s="4" t="s">
        <v>20</v>
      </c>
      <c r="T7" s="3">
        <v>14</v>
      </c>
      <c r="U7" s="4" t="s">
        <v>20</v>
      </c>
      <c r="V7" s="3">
        <v>13</v>
      </c>
      <c r="W7" s="4" t="s">
        <v>20</v>
      </c>
      <c r="X7" s="3">
        <v>16</v>
      </c>
      <c r="Y7" s="4" t="s">
        <v>20</v>
      </c>
      <c r="Z7" s="329">
        <v>13</v>
      </c>
      <c r="AA7" s="330" t="s">
        <v>20</v>
      </c>
      <c r="AB7" s="24"/>
      <c r="AC7" s="9" t="s">
        <v>20</v>
      </c>
    </row>
    <row r="8" spans="1:37" ht="24.75" customHeight="1">
      <c r="A8" s="162" t="s">
        <v>42</v>
      </c>
      <c r="B8" s="163"/>
      <c r="C8" s="164"/>
      <c r="D8" s="3"/>
      <c r="E8" s="4" t="s">
        <v>20</v>
      </c>
      <c r="F8" s="3">
        <v>1</v>
      </c>
      <c r="G8" s="4" t="s">
        <v>20</v>
      </c>
      <c r="H8" s="3">
        <v>2</v>
      </c>
      <c r="I8" s="4" t="s">
        <v>20</v>
      </c>
      <c r="J8" s="3"/>
      <c r="K8" s="4" t="s">
        <v>20</v>
      </c>
      <c r="L8" s="3"/>
      <c r="M8" s="4" t="s">
        <v>20</v>
      </c>
      <c r="N8" s="3">
        <v>1</v>
      </c>
      <c r="O8" s="4" t="s">
        <v>20</v>
      </c>
      <c r="P8" s="3"/>
      <c r="Q8" s="4" t="s">
        <v>20</v>
      </c>
      <c r="R8" s="3"/>
      <c r="S8" s="4" t="s">
        <v>20</v>
      </c>
      <c r="T8" s="3">
        <v>1</v>
      </c>
      <c r="U8" s="4" t="s">
        <v>20</v>
      </c>
      <c r="V8" s="3"/>
      <c r="W8" s="4" t="s">
        <v>20</v>
      </c>
      <c r="X8" s="3"/>
      <c r="Y8" s="4" t="s">
        <v>20</v>
      </c>
      <c r="Z8" s="329"/>
      <c r="AA8" s="330" t="s">
        <v>20</v>
      </c>
      <c r="AB8" s="24"/>
      <c r="AC8" s="9" t="s">
        <v>21</v>
      </c>
      <c r="AF8" s="198" t="s">
        <v>77</v>
      </c>
      <c r="AG8" s="198"/>
      <c r="AH8" s="198"/>
      <c r="AI8" s="198"/>
      <c r="AJ8" s="198"/>
      <c r="AK8" s="198"/>
    </row>
    <row r="9" spans="1:37" ht="24.75" customHeight="1">
      <c r="A9" s="162" t="s">
        <v>50</v>
      </c>
      <c r="B9" s="163"/>
      <c r="C9" s="164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>
        <v>1</v>
      </c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>
        <v>0.5</v>
      </c>
      <c r="Y9" s="4" t="s">
        <v>21</v>
      </c>
      <c r="Z9" s="329"/>
      <c r="AA9" s="330" t="s">
        <v>21</v>
      </c>
      <c r="AB9" s="24"/>
      <c r="AC9" s="9" t="s">
        <v>21</v>
      </c>
      <c r="AF9" s="198"/>
      <c r="AG9" s="198"/>
      <c r="AH9" s="198"/>
      <c r="AI9" s="198"/>
      <c r="AJ9" s="198"/>
      <c r="AK9" s="198"/>
    </row>
    <row r="10" spans="1:37" ht="24.75" customHeight="1" thickBot="1">
      <c r="A10" s="162" t="s">
        <v>62</v>
      </c>
      <c r="B10" s="163"/>
      <c r="C10" s="164"/>
      <c r="D10" s="3"/>
      <c r="E10" s="4" t="s">
        <v>21</v>
      </c>
      <c r="F10" s="3">
        <v>0.5</v>
      </c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29"/>
      <c r="AA10" s="330" t="s">
        <v>21</v>
      </c>
      <c r="AB10" s="24"/>
      <c r="AC10" s="9" t="s">
        <v>21</v>
      </c>
      <c r="AF10" s="204"/>
      <c r="AG10" s="204"/>
      <c r="AH10" s="204"/>
      <c r="AI10" s="204"/>
      <c r="AJ10" s="204"/>
      <c r="AK10" s="204"/>
    </row>
    <row r="11" spans="1:37" ht="24.75" customHeight="1" thickTop="1">
      <c r="A11" s="77" t="s">
        <v>25</v>
      </c>
      <c r="B11" s="78"/>
      <c r="C11" s="79"/>
      <c r="D11" s="153">
        <v>8000</v>
      </c>
      <c r="E11" s="154"/>
      <c r="F11" s="153">
        <v>8000</v>
      </c>
      <c r="G11" s="154"/>
      <c r="H11" s="153">
        <v>8000</v>
      </c>
      <c r="I11" s="154"/>
      <c r="J11" s="153">
        <v>8000</v>
      </c>
      <c r="K11" s="154"/>
      <c r="L11" s="153">
        <v>8000</v>
      </c>
      <c r="M11" s="154"/>
      <c r="N11" s="153">
        <v>8000</v>
      </c>
      <c r="O11" s="154"/>
      <c r="P11" s="153">
        <v>9150</v>
      </c>
      <c r="Q11" s="154"/>
      <c r="R11" s="153">
        <v>9150</v>
      </c>
      <c r="S11" s="154"/>
      <c r="T11" s="153">
        <v>9150</v>
      </c>
      <c r="U11" s="154"/>
      <c r="V11" s="153">
        <v>9150</v>
      </c>
      <c r="W11" s="154"/>
      <c r="X11" s="153">
        <v>9150</v>
      </c>
      <c r="Y11" s="154"/>
      <c r="Z11" s="331">
        <v>9150</v>
      </c>
      <c r="AA11" s="332"/>
      <c r="AB11" s="235"/>
      <c r="AC11" s="236"/>
      <c r="AF11" s="204"/>
      <c r="AG11" s="204"/>
      <c r="AH11" s="204"/>
      <c r="AI11" s="204"/>
      <c r="AJ11" s="204"/>
      <c r="AK11" s="204"/>
    </row>
    <row r="12" spans="1:37" ht="24.75" customHeight="1">
      <c r="A12" s="162" t="s">
        <v>50</v>
      </c>
      <c r="B12" s="163"/>
      <c r="C12" s="164"/>
      <c r="D12" s="94">
        <v>1250</v>
      </c>
      <c r="E12" s="95"/>
      <c r="F12" s="94">
        <v>1250</v>
      </c>
      <c r="G12" s="95"/>
      <c r="H12" s="94">
        <v>1250</v>
      </c>
      <c r="I12" s="95"/>
      <c r="J12" s="94">
        <v>1250</v>
      </c>
      <c r="K12" s="95"/>
      <c r="L12" s="94">
        <v>1250</v>
      </c>
      <c r="M12" s="95"/>
      <c r="N12" s="94">
        <v>1250</v>
      </c>
      <c r="O12" s="95"/>
      <c r="P12" s="94">
        <v>1429</v>
      </c>
      <c r="Q12" s="95"/>
      <c r="R12" s="94">
        <v>1429</v>
      </c>
      <c r="S12" s="95"/>
      <c r="T12" s="94">
        <v>1429</v>
      </c>
      <c r="U12" s="95"/>
      <c r="V12" s="94">
        <v>1429</v>
      </c>
      <c r="W12" s="95"/>
      <c r="X12" s="94">
        <v>1429</v>
      </c>
      <c r="Y12" s="95"/>
      <c r="Z12" s="333">
        <v>1429</v>
      </c>
      <c r="AA12" s="334"/>
      <c r="AB12" s="230"/>
      <c r="AC12" s="209"/>
      <c r="AF12" s="196" t="s">
        <v>79</v>
      </c>
      <c r="AG12" s="196"/>
      <c r="AH12" s="196"/>
      <c r="AI12" s="196" t="s">
        <v>80</v>
      </c>
      <c r="AJ12" s="196"/>
      <c r="AK12" s="196"/>
    </row>
    <row r="13" spans="1:37" ht="24.75" customHeight="1">
      <c r="A13" s="165" t="s">
        <v>27</v>
      </c>
      <c r="B13" s="166"/>
      <c r="C13" s="163"/>
      <c r="D13" s="94">
        <v>10000</v>
      </c>
      <c r="E13" s="95"/>
      <c r="F13" s="94">
        <v>10000</v>
      </c>
      <c r="G13" s="95"/>
      <c r="H13" s="94">
        <v>10000</v>
      </c>
      <c r="I13" s="95"/>
      <c r="J13" s="94">
        <v>10000</v>
      </c>
      <c r="K13" s="95"/>
      <c r="L13" s="94">
        <v>10000</v>
      </c>
      <c r="M13" s="95"/>
      <c r="N13" s="94">
        <v>10000</v>
      </c>
      <c r="O13" s="95"/>
      <c r="P13" s="94">
        <v>11150</v>
      </c>
      <c r="Q13" s="95"/>
      <c r="R13" s="94">
        <v>11150</v>
      </c>
      <c r="S13" s="95"/>
      <c r="T13" s="94">
        <v>11150</v>
      </c>
      <c r="U13" s="95"/>
      <c r="V13" s="94">
        <v>11150</v>
      </c>
      <c r="W13" s="95"/>
      <c r="X13" s="94">
        <v>11150</v>
      </c>
      <c r="Y13" s="95"/>
      <c r="Z13" s="333">
        <v>11150</v>
      </c>
      <c r="AA13" s="334"/>
      <c r="AB13" s="230"/>
      <c r="AC13" s="209"/>
      <c r="AF13" s="197"/>
      <c r="AG13" s="197"/>
      <c r="AH13" s="197"/>
      <c r="AI13" s="197"/>
      <c r="AJ13" s="197"/>
      <c r="AK13" s="197"/>
    </row>
    <row r="14" spans="1:37" ht="24.75" customHeight="1" thickBot="1">
      <c r="A14" s="159" t="s">
        <v>51</v>
      </c>
      <c r="B14" s="160"/>
      <c r="C14" s="161"/>
      <c r="D14" s="142">
        <v>1562</v>
      </c>
      <c r="E14" s="143"/>
      <c r="F14" s="142">
        <v>1562</v>
      </c>
      <c r="G14" s="143"/>
      <c r="H14" s="142">
        <v>1562</v>
      </c>
      <c r="I14" s="143"/>
      <c r="J14" s="142">
        <v>1562</v>
      </c>
      <c r="K14" s="143"/>
      <c r="L14" s="142">
        <v>1562</v>
      </c>
      <c r="M14" s="143"/>
      <c r="N14" s="142">
        <v>1562</v>
      </c>
      <c r="O14" s="143"/>
      <c r="P14" s="142">
        <v>1742</v>
      </c>
      <c r="Q14" s="143"/>
      <c r="R14" s="142">
        <v>1742</v>
      </c>
      <c r="S14" s="143"/>
      <c r="T14" s="142">
        <v>1742</v>
      </c>
      <c r="U14" s="143"/>
      <c r="V14" s="142">
        <v>1742</v>
      </c>
      <c r="W14" s="143"/>
      <c r="X14" s="142">
        <v>1742</v>
      </c>
      <c r="Y14" s="143"/>
      <c r="Z14" s="335">
        <v>1742</v>
      </c>
      <c r="AA14" s="336"/>
      <c r="AB14" s="234"/>
      <c r="AC14" s="215"/>
    </row>
    <row r="15" spans="1:37" ht="24.75" customHeight="1" thickTop="1">
      <c r="A15" s="148" t="s">
        <v>43</v>
      </c>
      <c r="B15" s="29" t="s">
        <v>66</v>
      </c>
      <c r="C15" s="12" t="s">
        <v>44</v>
      </c>
      <c r="D15" s="153">
        <v>4000</v>
      </c>
      <c r="E15" s="154"/>
      <c r="F15" s="153">
        <v>14000</v>
      </c>
      <c r="G15" s="154"/>
      <c r="H15" s="153">
        <v>12000</v>
      </c>
      <c r="I15" s="154"/>
      <c r="J15" s="153">
        <v>14000</v>
      </c>
      <c r="K15" s="154"/>
      <c r="L15" s="153">
        <v>13000</v>
      </c>
      <c r="M15" s="154"/>
      <c r="N15" s="153">
        <v>14000</v>
      </c>
      <c r="O15" s="154"/>
      <c r="P15" s="153"/>
      <c r="Q15" s="154"/>
      <c r="R15" s="153"/>
      <c r="S15" s="154"/>
      <c r="T15" s="153"/>
      <c r="U15" s="154"/>
      <c r="V15" s="153"/>
      <c r="W15" s="154"/>
      <c r="X15" s="153"/>
      <c r="Y15" s="154"/>
      <c r="Z15" s="331"/>
      <c r="AA15" s="332"/>
      <c r="AB15" s="228"/>
      <c r="AC15" s="207"/>
    </row>
    <row r="16" spans="1:37" ht="24.75" customHeight="1">
      <c r="A16" s="149"/>
      <c r="B16" s="8" t="s">
        <v>91</v>
      </c>
      <c r="C16" s="7" t="s">
        <v>45</v>
      </c>
      <c r="D16" s="94"/>
      <c r="E16" s="95"/>
      <c r="F16" s="94">
        <v>16000</v>
      </c>
      <c r="G16" s="95"/>
      <c r="H16" s="94"/>
      <c r="I16" s="95"/>
      <c r="J16" s="94"/>
      <c r="K16" s="95"/>
      <c r="L16" s="94"/>
      <c r="M16" s="95"/>
      <c r="N16" s="94"/>
      <c r="O16" s="95"/>
      <c r="P16" s="94"/>
      <c r="Q16" s="95"/>
      <c r="R16" s="94"/>
      <c r="S16" s="95"/>
      <c r="T16" s="94"/>
      <c r="U16" s="95"/>
      <c r="V16" s="94"/>
      <c r="W16" s="95"/>
      <c r="X16" s="94"/>
      <c r="Y16" s="95"/>
      <c r="Z16" s="333">
        <v>25000</v>
      </c>
      <c r="AA16" s="334"/>
      <c r="AB16" s="230"/>
      <c r="AC16" s="209"/>
    </row>
    <row r="17" spans="1:54" ht="24.75" customHeight="1">
      <c r="A17" s="149"/>
      <c r="B17" s="8" t="s">
        <v>110</v>
      </c>
      <c r="C17" s="7" t="s">
        <v>46</v>
      </c>
      <c r="D17" s="94"/>
      <c r="E17" s="95"/>
      <c r="F17" s="94"/>
      <c r="G17" s="95"/>
      <c r="H17" s="94"/>
      <c r="I17" s="95"/>
      <c r="J17" s="94"/>
      <c r="K17" s="95"/>
      <c r="L17" s="94"/>
      <c r="M17" s="95"/>
      <c r="N17" s="94"/>
      <c r="O17" s="95"/>
      <c r="P17" s="94"/>
      <c r="Q17" s="95"/>
      <c r="R17" s="94"/>
      <c r="S17" s="95"/>
      <c r="T17" s="94"/>
      <c r="U17" s="95"/>
      <c r="V17" s="94">
        <v>54000</v>
      </c>
      <c r="W17" s="95"/>
      <c r="X17" s="94">
        <v>9000</v>
      </c>
      <c r="Y17" s="95"/>
      <c r="Z17" s="333"/>
      <c r="AA17" s="334"/>
      <c r="AB17" s="230"/>
      <c r="AC17" s="209"/>
    </row>
    <row r="18" spans="1:54" ht="24.75" customHeight="1">
      <c r="A18" s="149"/>
      <c r="B18" s="100" t="s">
        <v>28</v>
      </c>
      <c r="C18" s="101"/>
      <c r="D18" s="94"/>
      <c r="E18" s="95"/>
      <c r="F18" s="94"/>
      <c r="G18" s="95"/>
      <c r="H18" s="94"/>
      <c r="I18" s="95"/>
      <c r="J18" s="94"/>
      <c r="K18" s="95"/>
      <c r="L18" s="94"/>
      <c r="M18" s="95"/>
      <c r="N18" s="94"/>
      <c r="O18" s="95"/>
      <c r="P18" s="94"/>
      <c r="Q18" s="95"/>
      <c r="R18" s="94"/>
      <c r="S18" s="95"/>
      <c r="T18" s="94"/>
      <c r="U18" s="95"/>
      <c r="V18" s="94"/>
      <c r="W18" s="95"/>
      <c r="X18" s="94"/>
      <c r="Y18" s="95"/>
      <c r="Z18" s="333"/>
      <c r="AA18" s="334"/>
      <c r="AB18" s="230"/>
      <c r="AC18" s="209"/>
    </row>
    <row r="19" spans="1:54" ht="24.75" customHeight="1">
      <c r="A19" s="149"/>
      <c r="B19" s="100" t="s">
        <v>108</v>
      </c>
      <c r="C19" s="101"/>
      <c r="D19" s="94"/>
      <c r="E19" s="95"/>
      <c r="F19" s="94"/>
      <c r="G19" s="95"/>
      <c r="H19" s="94">
        <v>24000</v>
      </c>
      <c r="I19" s="95"/>
      <c r="J19" s="94"/>
      <c r="K19" s="95"/>
      <c r="L19" s="94">
        <v>36000</v>
      </c>
      <c r="M19" s="95"/>
      <c r="N19" s="94">
        <v>12500</v>
      </c>
      <c r="O19" s="95"/>
      <c r="P19" s="94"/>
      <c r="Q19" s="95"/>
      <c r="R19" s="94"/>
      <c r="S19" s="95"/>
      <c r="T19" s="94">
        <v>3000</v>
      </c>
      <c r="U19" s="95"/>
      <c r="V19" s="94"/>
      <c r="W19" s="95"/>
      <c r="X19" s="94"/>
      <c r="Y19" s="95"/>
      <c r="Z19" s="333"/>
      <c r="AA19" s="334"/>
      <c r="AB19" s="230"/>
      <c r="AC19" s="209"/>
    </row>
    <row r="20" spans="1:54" ht="24.75" customHeight="1" thickBot="1">
      <c r="A20" s="150"/>
      <c r="B20" s="138" t="s">
        <v>52</v>
      </c>
      <c r="C20" s="139"/>
      <c r="D20" s="142"/>
      <c r="E20" s="143"/>
      <c r="F20" s="142"/>
      <c r="G20" s="143"/>
      <c r="H20" s="142"/>
      <c r="I20" s="143"/>
      <c r="J20" s="142"/>
      <c r="K20" s="143"/>
      <c r="L20" s="142"/>
      <c r="M20" s="143"/>
      <c r="N20" s="142"/>
      <c r="O20" s="143"/>
      <c r="P20" s="142"/>
      <c r="Q20" s="143"/>
      <c r="R20" s="142"/>
      <c r="S20" s="143"/>
      <c r="T20" s="142"/>
      <c r="U20" s="143"/>
      <c r="V20" s="142"/>
      <c r="W20" s="143"/>
      <c r="X20" s="142"/>
      <c r="Y20" s="143"/>
      <c r="Z20" s="335"/>
      <c r="AA20" s="336"/>
      <c r="AB20" s="230"/>
      <c r="AC20" s="209"/>
    </row>
    <row r="21" spans="1:54" ht="24.75" customHeight="1" thickTop="1">
      <c r="A21" s="77" t="s">
        <v>31</v>
      </c>
      <c r="B21" s="78"/>
      <c r="C21" s="79"/>
      <c r="D21" s="153">
        <v>36000</v>
      </c>
      <c r="E21" s="154"/>
      <c r="F21" s="153">
        <v>144781</v>
      </c>
      <c r="G21" s="154"/>
      <c r="H21" s="153">
        <v>132000</v>
      </c>
      <c r="I21" s="154"/>
      <c r="J21" s="153">
        <f>INT(J7*J11+J8*J13+J10*J12+J9*J12+J15+J16+J17+J18+J19+J20)</f>
        <v>126000</v>
      </c>
      <c r="K21" s="154"/>
      <c r="L21" s="153">
        <f>INT(L7*L11+L8*L13+L10*L12+L9*L12+L15+L16+L17+L18+L19+L20)</f>
        <v>153000</v>
      </c>
      <c r="M21" s="154"/>
      <c r="N21" s="153">
        <v>138500</v>
      </c>
      <c r="O21" s="154"/>
      <c r="P21" s="153">
        <f>INT(P7*P11+P8*P13+P9*P12+P15+P16+P17+P18+P19+P20)</f>
        <v>166129</v>
      </c>
      <c r="Q21" s="154"/>
      <c r="R21" s="153">
        <f t="shared" ref="R21" si="0">INT(R7*R11+R8*R13+R10*R12+R15+R16+R17+R18+R19+R20)</f>
        <v>146400</v>
      </c>
      <c r="S21" s="154"/>
      <c r="T21" s="153">
        <f>INT(T7*T11+T8*T13+T9*T12+T15+T16+T17+T18+T19+T20)</f>
        <v>142250</v>
      </c>
      <c r="U21" s="154"/>
      <c r="V21" s="153">
        <f>INT(V7*V11+V8*V13+V9*V12+V15+V16+V17+V18+V19+V20)</f>
        <v>172950</v>
      </c>
      <c r="W21" s="154"/>
      <c r="X21" s="153">
        <f>INT(X7*X11+X8*X13+X10*X12+X15+X16+X17+X18+X19+X20+X9*X12)</f>
        <v>156114</v>
      </c>
      <c r="Y21" s="154"/>
      <c r="Z21" s="331">
        <f>INT(Z7*Z11+Z8*Z13+Z9*Z12+Z15+Z16+Z17+Z18+Z19+Z20)</f>
        <v>143950</v>
      </c>
      <c r="AA21" s="332"/>
      <c r="AB21" s="230"/>
      <c r="AC21" s="209"/>
    </row>
    <row r="22" spans="1:54" ht="24.75" customHeight="1" thickBot="1">
      <c r="A22" s="133" t="s">
        <v>40</v>
      </c>
      <c r="B22" s="134"/>
      <c r="C22" s="135"/>
      <c r="D22" s="114"/>
      <c r="E22" s="115"/>
      <c r="F22" s="71"/>
      <c r="G22" s="72"/>
      <c r="H22" s="71"/>
      <c r="I22" s="72"/>
      <c r="J22" s="71"/>
      <c r="K22" s="72"/>
      <c r="L22" s="71"/>
      <c r="M22" s="72"/>
      <c r="N22" s="71"/>
      <c r="O22" s="72"/>
      <c r="P22" s="71"/>
      <c r="Q22" s="72"/>
      <c r="R22" s="71"/>
      <c r="S22" s="72"/>
      <c r="T22" s="71"/>
      <c r="U22" s="72"/>
      <c r="V22" s="71"/>
      <c r="W22" s="72"/>
      <c r="X22" s="71"/>
      <c r="Y22" s="72"/>
      <c r="Z22" s="337"/>
      <c r="AA22" s="338"/>
      <c r="AB22" s="233"/>
      <c r="AC22" s="212"/>
    </row>
    <row r="23" spans="1:54" ht="24.75" customHeight="1" thickBot="1">
      <c r="A23" s="122" t="s">
        <v>19</v>
      </c>
      <c r="B23" s="123"/>
      <c r="C23" s="124"/>
      <c r="D23" s="127">
        <f>D21+D22</f>
        <v>36000</v>
      </c>
      <c r="E23" s="128"/>
      <c r="F23" s="127">
        <f t="shared" ref="F23" si="1">F21+F22</f>
        <v>144781</v>
      </c>
      <c r="G23" s="128"/>
      <c r="H23" s="127">
        <f t="shared" ref="H23" si="2">H21+H22</f>
        <v>132000</v>
      </c>
      <c r="I23" s="128"/>
      <c r="J23" s="127">
        <f t="shared" ref="J23" si="3">J21+J22</f>
        <v>126000</v>
      </c>
      <c r="K23" s="128"/>
      <c r="L23" s="127">
        <f t="shared" ref="L23" si="4">L21+L22</f>
        <v>153000</v>
      </c>
      <c r="M23" s="128"/>
      <c r="N23" s="127">
        <f t="shared" ref="N23" si="5">N21+N22</f>
        <v>138500</v>
      </c>
      <c r="O23" s="128"/>
      <c r="P23" s="127">
        <f t="shared" ref="P23" si="6">P21+P22</f>
        <v>166129</v>
      </c>
      <c r="Q23" s="128"/>
      <c r="R23" s="127">
        <f t="shared" ref="R23" si="7">R21+R22</f>
        <v>146400</v>
      </c>
      <c r="S23" s="128"/>
      <c r="T23" s="127">
        <f t="shared" ref="T23" si="8">T21+T22</f>
        <v>142250</v>
      </c>
      <c r="U23" s="128"/>
      <c r="V23" s="127">
        <f t="shared" ref="V23" si="9">V21+V22</f>
        <v>172950</v>
      </c>
      <c r="W23" s="128"/>
      <c r="X23" s="127">
        <f t="shared" ref="X23" si="10">X21+X22</f>
        <v>156114</v>
      </c>
      <c r="Y23" s="128"/>
      <c r="Z23" s="339">
        <f t="shared" ref="Z23" si="11">Z21+Z22</f>
        <v>143950</v>
      </c>
      <c r="AA23" s="340"/>
      <c r="AB23" s="232"/>
      <c r="AC23" s="210"/>
    </row>
    <row r="24" spans="1:54" ht="24.75" customHeight="1">
      <c r="A24" s="88" t="s">
        <v>33</v>
      </c>
      <c r="B24" s="108" t="s">
        <v>34</v>
      </c>
      <c r="C24" s="109"/>
      <c r="D24" s="92">
        <f>D23*0.003</f>
        <v>108</v>
      </c>
      <c r="E24" s="93"/>
      <c r="F24" s="92">
        <f t="shared" ref="F24" si="12">F23*0.003</f>
        <v>434.34300000000002</v>
      </c>
      <c r="G24" s="93"/>
      <c r="H24" s="92">
        <f t="shared" ref="H24" si="13">H23*0.003</f>
        <v>396</v>
      </c>
      <c r="I24" s="93"/>
      <c r="J24" s="92">
        <f t="shared" ref="J24" si="14">J23*0.003</f>
        <v>378</v>
      </c>
      <c r="K24" s="93"/>
      <c r="L24" s="92">
        <f t="shared" ref="L24" si="15">L23*0.003</f>
        <v>459</v>
      </c>
      <c r="M24" s="93"/>
      <c r="N24" s="92">
        <f t="shared" ref="N24" si="16">N23*0.003</f>
        <v>415.5</v>
      </c>
      <c r="O24" s="93"/>
      <c r="P24" s="92">
        <f t="shared" ref="P24" si="17">P23*0.003</f>
        <v>498.387</v>
      </c>
      <c r="Q24" s="93"/>
      <c r="R24" s="92">
        <f t="shared" ref="R24" si="18">R23*0.003</f>
        <v>439.2</v>
      </c>
      <c r="S24" s="93"/>
      <c r="T24" s="92">
        <f t="shared" ref="T24" si="19">T23*0.003</f>
        <v>426.75</v>
      </c>
      <c r="U24" s="93"/>
      <c r="V24" s="92">
        <f t="shared" ref="V24" si="20">V23*0.003</f>
        <v>518.85</v>
      </c>
      <c r="W24" s="93"/>
      <c r="X24" s="92">
        <f t="shared" ref="X24" si="21">X23*0.003</f>
        <v>468.34199999999998</v>
      </c>
      <c r="Y24" s="93"/>
      <c r="Z24" s="341">
        <f t="shared" ref="Z24" si="22">Z23*0.003</f>
        <v>431.85</v>
      </c>
      <c r="AA24" s="342"/>
      <c r="AB24" s="231"/>
      <c r="AC24" s="211"/>
    </row>
    <row r="25" spans="1:54" ht="24.75" customHeight="1">
      <c r="A25" s="89"/>
      <c r="B25" s="100" t="s">
        <v>35</v>
      </c>
      <c r="C25" s="101"/>
      <c r="D25" s="94">
        <v>3410</v>
      </c>
      <c r="E25" s="95"/>
      <c r="F25" s="94">
        <v>2920</v>
      </c>
      <c r="G25" s="95"/>
      <c r="H25" s="94">
        <v>2550</v>
      </c>
      <c r="I25" s="95"/>
      <c r="J25" s="94">
        <v>2260</v>
      </c>
      <c r="K25" s="95"/>
      <c r="L25" s="94">
        <v>3270</v>
      </c>
      <c r="M25" s="95"/>
      <c r="N25" s="94">
        <v>2800</v>
      </c>
      <c r="O25" s="95"/>
      <c r="P25" s="94">
        <v>3620</v>
      </c>
      <c r="Q25" s="95"/>
      <c r="R25" s="94">
        <v>3050</v>
      </c>
      <c r="S25" s="95"/>
      <c r="T25" s="94">
        <v>3980</v>
      </c>
      <c r="U25" s="95"/>
      <c r="V25" s="94">
        <v>3480</v>
      </c>
      <c r="W25" s="95"/>
      <c r="X25" s="94">
        <v>2980</v>
      </c>
      <c r="Y25" s="95"/>
      <c r="Z25" s="333">
        <v>3770</v>
      </c>
      <c r="AA25" s="334"/>
      <c r="AB25" s="230"/>
      <c r="AC25" s="209"/>
    </row>
    <row r="26" spans="1:54" ht="24.75" customHeight="1">
      <c r="A26" s="89"/>
      <c r="B26" s="100" t="s">
        <v>48</v>
      </c>
      <c r="C26" s="101"/>
      <c r="D26" s="94">
        <v>0</v>
      </c>
      <c r="E26" s="95"/>
      <c r="F26" s="94">
        <v>0</v>
      </c>
      <c r="G26" s="95"/>
      <c r="H26" s="94">
        <v>6400</v>
      </c>
      <c r="I26" s="95"/>
      <c r="J26" s="94">
        <v>6400</v>
      </c>
      <c r="K26" s="95"/>
      <c r="L26" s="94">
        <v>6400</v>
      </c>
      <c r="M26" s="95"/>
      <c r="N26" s="94">
        <v>6400</v>
      </c>
      <c r="O26" s="95"/>
      <c r="P26" s="94">
        <v>6400</v>
      </c>
      <c r="Q26" s="95"/>
      <c r="R26" s="94">
        <v>6400</v>
      </c>
      <c r="S26" s="95"/>
      <c r="T26" s="94">
        <v>6400</v>
      </c>
      <c r="U26" s="95"/>
      <c r="V26" s="94">
        <v>6400</v>
      </c>
      <c r="W26" s="95"/>
      <c r="X26" s="94">
        <v>6400</v>
      </c>
      <c r="Y26" s="95"/>
      <c r="Z26" s="333">
        <v>6400</v>
      </c>
      <c r="AA26" s="334"/>
      <c r="AB26" s="230"/>
      <c r="AC26" s="209"/>
    </row>
    <row r="27" spans="1:54" ht="24.75" customHeight="1">
      <c r="A27" s="90"/>
      <c r="B27" s="100" t="s">
        <v>49</v>
      </c>
      <c r="C27" s="101"/>
      <c r="D27" s="82">
        <v>0</v>
      </c>
      <c r="E27" s="83"/>
      <c r="F27" s="82">
        <v>0</v>
      </c>
      <c r="G27" s="83"/>
      <c r="H27" s="82">
        <v>0</v>
      </c>
      <c r="I27" s="83"/>
      <c r="J27" s="82">
        <v>0</v>
      </c>
      <c r="K27" s="83"/>
      <c r="L27" s="82">
        <v>0</v>
      </c>
      <c r="M27" s="83"/>
      <c r="N27" s="82">
        <v>13945</v>
      </c>
      <c r="O27" s="83"/>
      <c r="P27" s="82">
        <v>13945</v>
      </c>
      <c r="Q27" s="83"/>
      <c r="R27" s="82">
        <v>13945</v>
      </c>
      <c r="S27" s="83"/>
      <c r="T27" s="82">
        <v>13945</v>
      </c>
      <c r="U27" s="83"/>
      <c r="V27" s="82">
        <v>13945</v>
      </c>
      <c r="W27" s="83"/>
      <c r="X27" s="82">
        <v>13945</v>
      </c>
      <c r="Y27" s="83"/>
      <c r="Z27" s="343">
        <v>13945</v>
      </c>
      <c r="AA27" s="344"/>
      <c r="AB27" s="228"/>
      <c r="AC27" s="207"/>
    </row>
    <row r="28" spans="1:54" ht="24.75" customHeight="1" thickBot="1">
      <c r="A28" s="91"/>
      <c r="B28" s="112" t="s">
        <v>52</v>
      </c>
      <c r="C28" s="113"/>
      <c r="D28" s="71">
        <v>2500</v>
      </c>
      <c r="E28" s="72"/>
      <c r="F28" s="71">
        <v>2500</v>
      </c>
      <c r="G28" s="72"/>
      <c r="H28" s="71">
        <v>2750</v>
      </c>
      <c r="I28" s="72"/>
      <c r="J28" s="71">
        <v>3500</v>
      </c>
      <c r="K28" s="72"/>
      <c r="L28" s="71">
        <v>2500</v>
      </c>
      <c r="M28" s="72"/>
      <c r="N28" s="71">
        <v>3750</v>
      </c>
      <c r="O28" s="72"/>
      <c r="P28" s="71">
        <v>4500</v>
      </c>
      <c r="Q28" s="72"/>
      <c r="R28" s="71">
        <v>3500</v>
      </c>
      <c r="S28" s="72"/>
      <c r="T28" s="71">
        <v>3000</v>
      </c>
      <c r="U28" s="72"/>
      <c r="V28" s="71">
        <v>3250</v>
      </c>
      <c r="W28" s="72"/>
      <c r="X28" s="71">
        <v>3500</v>
      </c>
      <c r="Y28" s="72"/>
      <c r="Z28" s="337">
        <v>4750</v>
      </c>
      <c r="AA28" s="338"/>
      <c r="AB28" s="229"/>
      <c r="AC28" s="208"/>
    </row>
    <row r="29" spans="1:54" ht="24.75" customHeight="1" thickBot="1">
      <c r="A29" s="77" t="s">
        <v>37</v>
      </c>
      <c r="B29" s="78"/>
      <c r="C29" s="79"/>
      <c r="D29" s="82">
        <f>SUM(D24:D28)</f>
        <v>6018</v>
      </c>
      <c r="E29" s="83"/>
      <c r="F29" s="82">
        <f t="shared" ref="F29" si="23">SUM(F24:F28)</f>
        <v>5854.3429999999998</v>
      </c>
      <c r="G29" s="83"/>
      <c r="H29" s="82">
        <f t="shared" ref="H29" si="24">SUM(H24:H28)</f>
        <v>12096</v>
      </c>
      <c r="I29" s="83"/>
      <c r="J29" s="82">
        <f t="shared" ref="J29" si="25">SUM(J24:J28)</f>
        <v>12538</v>
      </c>
      <c r="K29" s="83"/>
      <c r="L29" s="82">
        <f t="shared" ref="L29" si="26">SUM(L24:L28)</f>
        <v>12629</v>
      </c>
      <c r="M29" s="83"/>
      <c r="N29" s="82">
        <f t="shared" ref="N29" si="27">SUM(N24:N28)</f>
        <v>27310.5</v>
      </c>
      <c r="O29" s="83"/>
      <c r="P29" s="82">
        <f t="shared" ref="P29" si="28">SUM(P24:P28)</f>
        <v>28963.386999999999</v>
      </c>
      <c r="Q29" s="83"/>
      <c r="R29" s="82">
        <f t="shared" ref="R29" si="29">SUM(R24:R28)</f>
        <v>27334.2</v>
      </c>
      <c r="S29" s="83"/>
      <c r="T29" s="82">
        <f t="shared" ref="T29" si="30">SUM(T24:T28)</f>
        <v>27751.75</v>
      </c>
      <c r="U29" s="83"/>
      <c r="V29" s="82">
        <f t="shared" ref="V29" si="31">SUM(V24:V28)</f>
        <v>27593.85</v>
      </c>
      <c r="W29" s="83"/>
      <c r="X29" s="82">
        <f t="shared" ref="X29" si="32">SUM(X24:X28)</f>
        <v>27293.342000000001</v>
      </c>
      <c r="Y29" s="83"/>
      <c r="Z29" s="343">
        <f>SUM(Z24:Z28)</f>
        <v>29296.85</v>
      </c>
      <c r="AA29" s="345"/>
      <c r="AB29" s="228"/>
      <c r="AC29" s="207"/>
    </row>
    <row r="30" spans="1:54" ht="24.75" customHeight="1" thickTop="1" thickBot="1">
      <c r="A30" s="66" t="s">
        <v>38</v>
      </c>
      <c r="B30" s="67"/>
      <c r="C30" s="68"/>
      <c r="D30" s="60">
        <f>D23-D29</f>
        <v>29982</v>
      </c>
      <c r="E30" s="61"/>
      <c r="F30" s="69">
        <f>F23-F29+F25</f>
        <v>141846.65700000001</v>
      </c>
      <c r="G30" s="70"/>
      <c r="H30" s="69">
        <f>H23-H29</f>
        <v>119904</v>
      </c>
      <c r="I30" s="70"/>
      <c r="J30" s="69">
        <f>J23-J29</f>
        <v>113462</v>
      </c>
      <c r="K30" s="70"/>
      <c r="L30" s="69">
        <f>L23-L29</f>
        <v>140371</v>
      </c>
      <c r="M30" s="70"/>
      <c r="N30" s="69">
        <f>N23-N29</f>
        <v>111189.5</v>
      </c>
      <c r="O30" s="70"/>
      <c r="P30" s="69">
        <f>P23-P29</f>
        <v>137165.61300000001</v>
      </c>
      <c r="Q30" s="70"/>
      <c r="R30" s="69">
        <f>R23-R29</f>
        <v>119065.8</v>
      </c>
      <c r="S30" s="70"/>
      <c r="T30" s="69">
        <f>T23-T29</f>
        <v>114498.25</v>
      </c>
      <c r="U30" s="70"/>
      <c r="V30" s="69">
        <f>V23-V29</f>
        <v>145356.15</v>
      </c>
      <c r="W30" s="70"/>
      <c r="X30" s="69">
        <f>X21-X29</f>
        <v>128820.658</v>
      </c>
      <c r="Y30" s="70"/>
      <c r="Z30" s="346">
        <f>Z23-Z29</f>
        <v>114653.15</v>
      </c>
      <c r="AA30" s="347"/>
      <c r="AB30" s="226"/>
      <c r="AC30" s="206"/>
    </row>
    <row r="31" spans="1:54"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</row>
    <row r="32" spans="1:54" ht="24.75" customHeight="1">
      <c r="A32" s="205" t="s">
        <v>86</v>
      </c>
      <c r="B32" s="205"/>
      <c r="C32" s="216"/>
      <c r="D32" s="216"/>
      <c r="E32" s="216"/>
      <c r="F32" s="216"/>
      <c r="G32" s="216"/>
      <c r="H32" s="216"/>
      <c r="I32" s="216"/>
      <c r="J32" s="216"/>
      <c r="K32" s="216"/>
      <c r="L32" s="216"/>
      <c r="M32" s="216"/>
      <c r="N32" s="216"/>
      <c r="O32" s="216"/>
      <c r="P32" s="216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6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</row>
    <row r="33" spans="1:29" ht="24.75" customHeight="1" thickBot="1">
      <c r="A33" s="217"/>
      <c r="B33" s="217"/>
      <c r="C33" s="217"/>
      <c r="D33" s="217"/>
      <c r="E33" s="217"/>
      <c r="F33" s="217"/>
      <c r="G33" s="217"/>
      <c r="H33" s="217"/>
      <c r="I33" s="217"/>
      <c r="J33" s="217"/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7"/>
      <c r="AB33" s="217"/>
      <c r="AC33" s="217"/>
    </row>
    <row r="34" spans="1:29" ht="24.75" customHeight="1" thickTop="1">
      <c r="A34" s="180" t="s">
        <v>0</v>
      </c>
      <c r="B34" s="181"/>
      <c r="C34" s="181"/>
      <c r="D34" s="182"/>
      <c r="E34" s="183" t="s">
        <v>1</v>
      </c>
      <c r="F34" s="181"/>
      <c r="G34" s="181"/>
      <c r="H34" s="181"/>
      <c r="I34" s="181"/>
      <c r="J34" s="181"/>
      <c r="K34" s="182"/>
      <c r="L34" s="183" t="s">
        <v>2</v>
      </c>
      <c r="M34" s="181"/>
      <c r="N34" s="181"/>
      <c r="O34" s="181"/>
      <c r="P34" s="181"/>
      <c r="Q34" s="181"/>
      <c r="R34" s="182"/>
      <c r="S34" s="183" t="s">
        <v>3</v>
      </c>
      <c r="T34" s="181"/>
      <c r="U34" s="181"/>
      <c r="V34" s="181"/>
      <c r="W34" s="181"/>
      <c r="X34" s="181"/>
      <c r="Y34" s="182"/>
      <c r="Z34" s="181" t="s">
        <v>4</v>
      </c>
      <c r="AA34" s="181"/>
      <c r="AB34" s="181"/>
      <c r="AC34" s="184"/>
    </row>
    <row r="35" spans="1:29" ht="24.75" customHeight="1" thickBot="1">
      <c r="A35" s="185"/>
      <c r="B35" s="186"/>
      <c r="C35" s="187"/>
      <c r="D35" s="139"/>
      <c r="E35" s="188" t="s">
        <v>47</v>
      </c>
      <c r="F35" s="189"/>
      <c r="G35" s="189"/>
      <c r="H35" s="189"/>
      <c r="I35" s="189"/>
      <c r="J35" s="189"/>
      <c r="K35" s="190"/>
      <c r="L35" s="138"/>
      <c r="M35" s="187"/>
      <c r="N35" s="187"/>
      <c r="O35" s="187"/>
      <c r="P35" s="187"/>
      <c r="Q35" s="187"/>
      <c r="R35" s="139"/>
      <c r="S35" s="191" t="s">
        <v>82</v>
      </c>
      <c r="T35" s="192"/>
      <c r="U35" s="192"/>
      <c r="V35" s="192"/>
      <c r="W35" s="192"/>
      <c r="X35" s="192"/>
      <c r="Y35" s="193"/>
      <c r="Z35" s="194" t="s">
        <v>5</v>
      </c>
      <c r="AA35" s="194"/>
      <c r="AB35" s="194"/>
      <c r="AC35" s="195"/>
    </row>
    <row r="36" spans="1:29" ht="24.75" customHeight="1" thickTop="1" thickBo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24.75" customHeight="1">
      <c r="A37" s="170" t="s">
        <v>6</v>
      </c>
      <c r="B37" s="171"/>
      <c r="C37" s="172"/>
      <c r="D37" s="167" t="s">
        <v>11</v>
      </c>
      <c r="E37" s="168"/>
      <c r="F37" s="167" t="s">
        <v>12</v>
      </c>
      <c r="G37" s="168"/>
      <c r="H37" s="167" t="s">
        <v>13</v>
      </c>
      <c r="I37" s="168"/>
      <c r="J37" s="167" t="s">
        <v>14</v>
      </c>
      <c r="K37" s="168"/>
      <c r="L37" s="167" t="s">
        <v>15</v>
      </c>
      <c r="M37" s="168"/>
      <c r="N37" s="167" t="s">
        <v>16</v>
      </c>
      <c r="O37" s="168"/>
      <c r="P37" s="167" t="s">
        <v>17</v>
      </c>
      <c r="Q37" s="168"/>
      <c r="R37" s="167" t="s">
        <v>18</v>
      </c>
      <c r="S37" s="168"/>
      <c r="T37" s="167" t="s">
        <v>7</v>
      </c>
      <c r="U37" s="168"/>
      <c r="V37" s="167" t="s">
        <v>8</v>
      </c>
      <c r="W37" s="168"/>
      <c r="X37" s="167" t="s">
        <v>9</v>
      </c>
      <c r="Y37" s="168"/>
      <c r="Z37" s="173" t="s">
        <v>10</v>
      </c>
      <c r="AA37" s="251"/>
      <c r="AB37" s="238" t="s">
        <v>19</v>
      </c>
      <c r="AC37" s="169"/>
    </row>
    <row r="38" spans="1:29" ht="24.75" customHeight="1">
      <c r="A38" s="162" t="s">
        <v>41</v>
      </c>
      <c r="B38" s="163"/>
      <c r="C38" s="164"/>
      <c r="D38" s="3">
        <v>5</v>
      </c>
      <c r="E38" s="4" t="s">
        <v>20</v>
      </c>
      <c r="F38" s="3">
        <v>15</v>
      </c>
      <c r="G38" s="4" t="s">
        <v>20</v>
      </c>
      <c r="H38" s="3">
        <v>12</v>
      </c>
      <c r="I38" s="4" t="s">
        <v>20</v>
      </c>
      <c r="J38" s="3">
        <v>14</v>
      </c>
      <c r="K38" s="4" t="s">
        <v>20</v>
      </c>
      <c r="L38" s="3">
        <v>13</v>
      </c>
      <c r="M38" s="4" t="s">
        <v>20</v>
      </c>
      <c r="N38" s="3">
        <v>14</v>
      </c>
      <c r="O38" s="4" t="s">
        <v>20</v>
      </c>
      <c r="P38" s="3">
        <v>18</v>
      </c>
      <c r="Q38" s="4" t="s">
        <v>20</v>
      </c>
      <c r="R38" s="3">
        <v>16</v>
      </c>
      <c r="S38" s="4" t="s">
        <v>20</v>
      </c>
      <c r="T38" s="3">
        <v>14</v>
      </c>
      <c r="U38" s="4" t="s">
        <v>20</v>
      </c>
      <c r="V38" s="3">
        <v>13</v>
      </c>
      <c r="W38" s="4" t="s">
        <v>20</v>
      </c>
      <c r="X38" s="3">
        <v>16</v>
      </c>
      <c r="Y38" s="4" t="s">
        <v>20</v>
      </c>
      <c r="Z38" s="33">
        <v>18</v>
      </c>
      <c r="AA38" s="34" t="s">
        <v>20</v>
      </c>
      <c r="AB38" s="24"/>
      <c r="AC38" s="9" t="s">
        <v>20</v>
      </c>
    </row>
    <row r="39" spans="1:29" ht="24.75" customHeight="1">
      <c r="A39" s="162" t="s">
        <v>42</v>
      </c>
      <c r="B39" s="163"/>
      <c r="C39" s="164"/>
      <c r="D39" s="3"/>
      <c r="E39" s="4" t="s">
        <v>20</v>
      </c>
      <c r="F39" s="3">
        <v>1</v>
      </c>
      <c r="G39" s="4" t="s">
        <v>20</v>
      </c>
      <c r="H39" s="3">
        <v>2</v>
      </c>
      <c r="I39" s="4" t="s">
        <v>20</v>
      </c>
      <c r="J39" s="3"/>
      <c r="K39" s="4" t="s">
        <v>20</v>
      </c>
      <c r="L39" s="3"/>
      <c r="M39" s="4" t="s">
        <v>20</v>
      </c>
      <c r="N39" s="3">
        <v>1</v>
      </c>
      <c r="O39" s="4" t="s">
        <v>20</v>
      </c>
      <c r="P39" s="3"/>
      <c r="Q39" s="4" t="s">
        <v>20</v>
      </c>
      <c r="R39" s="3"/>
      <c r="S39" s="4" t="s">
        <v>20</v>
      </c>
      <c r="T39" s="3">
        <v>1</v>
      </c>
      <c r="U39" s="4" t="s">
        <v>20</v>
      </c>
      <c r="V39" s="3"/>
      <c r="W39" s="4" t="s">
        <v>20</v>
      </c>
      <c r="X39" s="3"/>
      <c r="Y39" s="4" t="s">
        <v>20</v>
      </c>
      <c r="Z39" s="33">
        <v>1</v>
      </c>
      <c r="AA39" s="34" t="s">
        <v>20</v>
      </c>
      <c r="AB39" s="24"/>
      <c r="AC39" s="9" t="s">
        <v>21</v>
      </c>
    </row>
    <row r="40" spans="1:29" ht="24.75" customHeight="1">
      <c r="A40" s="162" t="s">
        <v>50</v>
      </c>
      <c r="B40" s="163"/>
      <c r="C40" s="164"/>
      <c r="D40" s="3"/>
      <c r="E40" s="4" t="s">
        <v>21</v>
      </c>
      <c r="F40" s="3"/>
      <c r="G40" s="4" t="s">
        <v>21</v>
      </c>
      <c r="H40" s="3"/>
      <c r="I40" s="4" t="s">
        <v>21</v>
      </c>
      <c r="J40" s="3"/>
      <c r="K40" s="4" t="s">
        <v>21</v>
      </c>
      <c r="L40" s="3"/>
      <c r="M40" s="4" t="s">
        <v>21</v>
      </c>
      <c r="N40" s="3"/>
      <c r="O40" s="4" t="s">
        <v>21</v>
      </c>
      <c r="P40" s="3">
        <v>1</v>
      </c>
      <c r="Q40" s="4" t="s">
        <v>21</v>
      </c>
      <c r="R40" s="3"/>
      <c r="S40" s="4" t="s">
        <v>21</v>
      </c>
      <c r="T40" s="3"/>
      <c r="U40" s="4" t="s">
        <v>21</v>
      </c>
      <c r="V40" s="3"/>
      <c r="W40" s="4" t="s">
        <v>21</v>
      </c>
      <c r="X40" s="3">
        <v>0.5</v>
      </c>
      <c r="Y40" s="4" t="s">
        <v>21</v>
      </c>
      <c r="Z40" s="33"/>
      <c r="AA40" s="34" t="s">
        <v>21</v>
      </c>
      <c r="AB40" s="24"/>
      <c r="AC40" s="9" t="s">
        <v>21</v>
      </c>
    </row>
    <row r="41" spans="1:29" ht="24.75" customHeight="1" thickBot="1">
      <c r="A41" s="162" t="s">
        <v>62</v>
      </c>
      <c r="B41" s="163"/>
      <c r="C41" s="164"/>
      <c r="D41" s="3"/>
      <c r="E41" s="4" t="s">
        <v>21</v>
      </c>
      <c r="F41" s="3">
        <v>0.5</v>
      </c>
      <c r="G41" s="4" t="s">
        <v>21</v>
      </c>
      <c r="H41" s="3"/>
      <c r="I41" s="4" t="s">
        <v>21</v>
      </c>
      <c r="J41" s="3"/>
      <c r="K41" s="4" t="s">
        <v>21</v>
      </c>
      <c r="L41" s="3"/>
      <c r="M41" s="4" t="s">
        <v>21</v>
      </c>
      <c r="N41" s="3"/>
      <c r="O41" s="4" t="s">
        <v>21</v>
      </c>
      <c r="P41" s="3"/>
      <c r="Q41" s="4" t="s">
        <v>21</v>
      </c>
      <c r="R41" s="3"/>
      <c r="S41" s="4" t="s">
        <v>21</v>
      </c>
      <c r="T41" s="3"/>
      <c r="U41" s="4" t="s">
        <v>21</v>
      </c>
      <c r="V41" s="3"/>
      <c r="W41" s="4" t="s">
        <v>21</v>
      </c>
      <c r="X41" s="3"/>
      <c r="Y41" s="4" t="s">
        <v>21</v>
      </c>
      <c r="Z41" s="33"/>
      <c r="AA41" s="34" t="s">
        <v>21</v>
      </c>
      <c r="AB41" s="24"/>
      <c r="AC41" s="9" t="s">
        <v>21</v>
      </c>
    </row>
    <row r="42" spans="1:29" ht="24.75" customHeight="1" thickTop="1">
      <c r="A42" s="77" t="s">
        <v>25</v>
      </c>
      <c r="B42" s="78"/>
      <c r="C42" s="79"/>
      <c r="D42" s="153">
        <v>8000</v>
      </c>
      <c r="E42" s="154"/>
      <c r="F42" s="153">
        <v>8000</v>
      </c>
      <c r="G42" s="154"/>
      <c r="H42" s="153">
        <v>8000</v>
      </c>
      <c r="I42" s="154"/>
      <c r="J42" s="153">
        <v>8000</v>
      </c>
      <c r="K42" s="154"/>
      <c r="L42" s="153">
        <v>8000</v>
      </c>
      <c r="M42" s="154"/>
      <c r="N42" s="153">
        <v>8000</v>
      </c>
      <c r="O42" s="154"/>
      <c r="P42" s="153">
        <v>9150</v>
      </c>
      <c r="Q42" s="154"/>
      <c r="R42" s="153">
        <v>9150</v>
      </c>
      <c r="S42" s="154"/>
      <c r="T42" s="153">
        <v>9150</v>
      </c>
      <c r="U42" s="154"/>
      <c r="V42" s="153">
        <v>9150</v>
      </c>
      <c r="W42" s="154"/>
      <c r="X42" s="153">
        <v>9150</v>
      </c>
      <c r="Y42" s="154"/>
      <c r="Z42" s="151">
        <v>9150</v>
      </c>
      <c r="AA42" s="152"/>
      <c r="AB42" s="235"/>
      <c r="AC42" s="236"/>
    </row>
    <row r="43" spans="1:29" ht="24.75" customHeight="1">
      <c r="A43" s="162" t="s">
        <v>50</v>
      </c>
      <c r="B43" s="163"/>
      <c r="C43" s="164"/>
      <c r="D43" s="94">
        <v>1250</v>
      </c>
      <c r="E43" s="95"/>
      <c r="F43" s="94">
        <v>1250</v>
      </c>
      <c r="G43" s="95"/>
      <c r="H43" s="94">
        <v>1250</v>
      </c>
      <c r="I43" s="95"/>
      <c r="J43" s="94">
        <v>1250</v>
      </c>
      <c r="K43" s="95"/>
      <c r="L43" s="94">
        <v>1250</v>
      </c>
      <c r="M43" s="95"/>
      <c r="N43" s="94">
        <v>1250</v>
      </c>
      <c r="O43" s="95"/>
      <c r="P43" s="94">
        <v>1429</v>
      </c>
      <c r="Q43" s="95"/>
      <c r="R43" s="94">
        <v>1429</v>
      </c>
      <c r="S43" s="95"/>
      <c r="T43" s="94">
        <v>1429</v>
      </c>
      <c r="U43" s="95"/>
      <c r="V43" s="94">
        <v>1429</v>
      </c>
      <c r="W43" s="95"/>
      <c r="X43" s="94">
        <v>1429</v>
      </c>
      <c r="Y43" s="95"/>
      <c r="Z43" s="106">
        <v>1429</v>
      </c>
      <c r="AA43" s="107"/>
      <c r="AB43" s="230"/>
      <c r="AC43" s="209"/>
    </row>
    <row r="44" spans="1:29" ht="24.75" customHeight="1">
      <c r="A44" s="165" t="s">
        <v>27</v>
      </c>
      <c r="B44" s="166"/>
      <c r="C44" s="163"/>
      <c r="D44" s="94">
        <v>10000</v>
      </c>
      <c r="E44" s="95"/>
      <c r="F44" s="94">
        <v>10000</v>
      </c>
      <c r="G44" s="95"/>
      <c r="H44" s="94">
        <v>10000</v>
      </c>
      <c r="I44" s="95"/>
      <c r="J44" s="94">
        <v>10000</v>
      </c>
      <c r="K44" s="95"/>
      <c r="L44" s="94">
        <v>10000</v>
      </c>
      <c r="M44" s="95"/>
      <c r="N44" s="94">
        <v>10000</v>
      </c>
      <c r="O44" s="95"/>
      <c r="P44" s="94">
        <v>11150</v>
      </c>
      <c r="Q44" s="95"/>
      <c r="R44" s="94">
        <v>11150</v>
      </c>
      <c r="S44" s="95"/>
      <c r="T44" s="94">
        <v>11150</v>
      </c>
      <c r="U44" s="95"/>
      <c r="V44" s="94">
        <v>11150</v>
      </c>
      <c r="W44" s="95"/>
      <c r="X44" s="94">
        <v>11150</v>
      </c>
      <c r="Y44" s="95"/>
      <c r="Z44" s="106">
        <v>11150</v>
      </c>
      <c r="AA44" s="107"/>
      <c r="AB44" s="230"/>
      <c r="AC44" s="209"/>
    </row>
    <row r="45" spans="1:29" ht="24.75" customHeight="1" thickBot="1">
      <c r="A45" s="159" t="s">
        <v>51</v>
      </c>
      <c r="B45" s="160"/>
      <c r="C45" s="161"/>
      <c r="D45" s="142">
        <v>1562</v>
      </c>
      <c r="E45" s="143"/>
      <c r="F45" s="142">
        <v>1562</v>
      </c>
      <c r="G45" s="143"/>
      <c r="H45" s="142">
        <v>1562</v>
      </c>
      <c r="I45" s="143"/>
      <c r="J45" s="142">
        <v>1562</v>
      </c>
      <c r="K45" s="143"/>
      <c r="L45" s="142">
        <v>1562</v>
      </c>
      <c r="M45" s="143"/>
      <c r="N45" s="142">
        <v>1562</v>
      </c>
      <c r="O45" s="143"/>
      <c r="P45" s="142">
        <v>1742</v>
      </c>
      <c r="Q45" s="143"/>
      <c r="R45" s="142">
        <v>1742</v>
      </c>
      <c r="S45" s="143"/>
      <c r="T45" s="142">
        <v>1742</v>
      </c>
      <c r="U45" s="143"/>
      <c r="V45" s="142">
        <v>1742</v>
      </c>
      <c r="W45" s="143"/>
      <c r="X45" s="142">
        <v>1742</v>
      </c>
      <c r="Y45" s="143"/>
      <c r="Z45" s="140">
        <v>1742</v>
      </c>
      <c r="AA45" s="141"/>
      <c r="AB45" s="234"/>
      <c r="AC45" s="215"/>
    </row>
    <row r="46" spans="1:29" ht="24.75" customHeight="1" thickTop="1">
      <c r="A46" s="148" t="s">
        <v>43</v>
      </c>
      <c r="B46" s="29" t="s">
        <v>66</v>
      </c>
      <c r="C46" s="12" t="s">
        <v>44</v>
      </c>
      <c r="D46" s="153">
        <v>4000</v>
      </c>
      <c r="E46" s="154"/>
      <c r="F46" s="153">
        <v>14000</v>
      </c>
      <c r="G46" s="154"/>
      <c r="H46" s="153">
        <v>12000</v>
      </c>
      <c r="I46" s="154"/>
      <c r="J46" s="153">
        <v>14000</v>
      </c>
      <c r="K46" s="154"/>
      <c r="L46" s="153">
        <v>13000</v>
      </c>
      <c r="M46" s="154"/>
      <c r="N46" s="153">
        <v>14000</v>
      </c>
      <c r="O46" s="154"/>
      <c r="P46" s="153"/>
      <c r="Q46" s="154"/>
      <c r="R46" s="153"/>
      <c r="S46" s="154"/>
      <c r="T46" s="153"/>
      <c r="U46" s="154"/>
      <c r="V46" s="153"/>
      <c r="W46" s="154"/>
      <c r="X46" s="153"/>
      <c r="Y46" s="154"/>
      <c r="Z46" s="151"/>
      <c r="AA46" s="152"/>
      <c r="AB46" s="228"/>
      <c r="AC46" s="207"/>
    </row>
    <row r="47" spans="1:29" ht="24.75" customHeight="1">
      <c r="A47" s="149"/>
      <c r="B47" s="8" t="s">
        <v>91</v>
      </c>
      <c r="C47" s="7" t="s">
        <v>45</v>
      </c>
      <c r="D47" s="94"/>
      <c r="E47" s="95"/>
      <c r="F47" s="94">
        <v>16000</v>
      </c>
      <c r="G47" s="95"/>
      <c r="H47" s="94"/>
      <c r="I47" s="95"/>
      <c r="J47" s="94"/>
      <c r="K47" s="95"/>
      <c r="L47" s="94"/>
      <c r="M47" s="95"/>
      <c r="N47" s="94"/>
      <c r="O47" s="95"/>
      <c r="P47" s="94"/>
      <c r="Q47" s="95"/>
      <c r="R47" s="94"/>
      <c r="S47" s="95"/>
      <c r="T47" s="94"/>
      <c r="U47" s="95"/>
      <c r="V47" s="94"/>
      <c r="W47" s="95"/>
      <c r="X47" s="94"/>
      <c r="Y47" s="95"/>
      <c r="Z47" s="106"/>
      <c r="AA47" s="107"/>
      <c r="AB47" s="230"/>
      <c r="AC47" s="209"/>
    </row>
    <row r="48" spans="1:29" ht="24.75" customHeight="1">
      <c r="A48" s="149"/>
      <c r="B48" s="8" t="s">
        <v>110</v>
      </c>
      <c r="C48" s="7" t="s">
        <v>46</v>
      </c>
      <c r="D48" s="94"/>
      <c r="E48" s="95"/>
      <c r="F48" s="94"/>
      <c r="G48" s="95"/>
      <c r="H48" s="94"/>
      <c r="I48" s="95"/>
      <c r="J48" s="94"/>
      <c r="K48" s="95"/>
      <c r="L48" s="94"/>
      <c r="M48" s="95"/>
      <c r="N48" s="94"/>
      <c r="O48" s="95"/>
      <c r="P48" s="94"/>
      <c r="Q48" s="95"/>
      <c r="R48" s="94"/>
      <c r="S48" s="95"/>
      <c r="T48" s="94"/>
      <c r="U48" s="95"/>
      <c r="V48" s="94">
        <v>54000</v>
      </c>
      <c r="W48" s="95"/>
      <c r="X48" s="94">
        <v>9000</v>
      </c>
      <c r="Y48" s="95"/>
      <c r="Z48" s="106">
        <v>9000</v>
      </c>
      <c r="AA48" s="107"/>
      <c r="AB48" s="230"/>
      <c r="AC48" s="209"/>
    </row>
    <row r="49" spans="1:29" ht="24.75" customHeight="1">
      <c r="A49" s="149"/>
      <c r="B49" s="100" t="s">
        <v>28</v>
      </c>
      <c r="C49" s="101"/>
      <c r="D49" s="94"/>
      <c r="E49" s="95"/>
      <c r="F49" s="94"/>
      <c r="G49" s="95"/>
      <c r="H49" s="94"/>
      <c r="I49" s="95"/>
      <c r="J49" s="94"/>
      <c r="K49" s="95"/>
      <c r="L49" s="94"/>
      <c r="M49" s="95"/>
      <c r="N49" s="94"/>
      <c r="O49" s="95"/>
      <c r="P49" s="94"/>
      <c r="Q49" s="95"/>
      <c r="R49" s="94"/>
      <c r="S49" s="95"/>
      <c r="T49" s="94"/>
      <c r="U49" s="95"/>
      <c r="V49" s="94"/>
      <c r="W49" s="95"/>
      <c r="X49" s="94"/>
      <c r="Y49" s="95"/>
      <c r="Z49" s="106"/>
      <c r="AA49" s="107"/>
      <c r="AB49" s="230"/>
      <c r="AC49" s="209"/>
    </row>
    <row r="50" spans="1:29" ht="24.75" customHeight="1">
      <c r="A50" s="149"/>
      <c r="B50" s="100" t="s">
        <v>108</v>
      </c>
      <c r="C50" s="101"/>
      <c r="D50" s="94"/>
      <c r="E50" s="95"/>
      <c r="F50" s="94"/>
      <c r="G50" s="95"/>
      <c r="H50" s="94">
        <v>24000</v>
      </c>
      <c r="I50" s="95"/>
      <c r="J50" s="94"/>
      <c r="K50" s="95"/>
      <c r="L50" s="94">
        <v>36000</v>
      </c>
      <c r="M50" s="95"/>
      <c r="N50" s="94">
        <v>12500</v>
      </c>
      <c r="O50" s="95"/>
      <c r="P50" s="94"/>
      <c r="Q50" s="95"/>
      <c r="R50" s="94"/>
      <c r="S50" s="95"/>
      <c r="T50" s="94">
        <v>3000</v>
      </c>
      <c r="U50" s="95"/>
      <c r="V50" s="94"/>
      <c r="W50" s="95"/>
      <c r="X50" s="94"/>
      <c r="Y50" s="95"/>
      <c r="Z50" s="106"/>
      <c r="AA50" s="107"/>
      <c r="AB50" s="230"/>
      <c r="AC50" s="209"/>
    </row>
    <row r="51" spans="1:29" ht="24.75" customHeight="1" thickBot="1">
      <c r="A51" s="150"/>
      <c r="B51" s="138" t="s">
        <v>52</v>
      </c>
      <c r="C51" s="139"/>
      <c r="D51" s="142"/>
      <c r="E51" s="143"/>
      <c r="F51" s="142"/>
      <c r="G51" s="143"/>
      <c r="H51" s="142"/>
      <c r="I51" s="143"/>
      <c r="J51" s="142"/>
      <c r="K51" s="143"/>
      <c r="L51" s="142"/>
      <c r="M51" s="143"/>
      <c r="N51" s="142"/>
      <c r="O51" s="143"/>
      <c r="P51" s="142"/>
      <c r="Q51" s="143"/>
      <c r="R51" s="142"/>
      <c r="S51" s="143"/>
      <c r="T51" s="142"/>
      <c r="U51" s="143"/>
      <c r="V51" s="142"/>
      <c r="W51" s="143"/>
      <c r="X51" s="142"/>
      <c r="Y51" s="143"/>
      <c r="Z51" s="140"/>
      <c r="AA51" s="141"/>
      <c r="AB51" s="230"/>
      <c r="AC51" s="209"/>
    </row>
    <row r="52" spans="1:29" ht="24.75" customHeight="1" thickTop="1">
      <c r="A52" s="77" t="s">
        <v>31</v>
      </c>
      <c r="B52" s="78"/>
      <c r="C52" s="79"/>
      <c r="D52" s="153">
        <v>36000</v>
      </c>
      <c r="E52" s="154"/>
      <c r="F52" s="153">
        <v>144781</v>
      </c>
      <c r="G52" s="154"/>
      <c r="H52" s="153">
        <v>132000</v>
      </c>
      <c r="I52" s="154"/>
      <c r="J52" s="153">
        <f>INT(J38*J42+J39*J44+J41*J43+J40*J43+J46+J47+J48+J49+J50+J51)</f>
        <v>126000</v>
      </c>
      <c r="K52" s="154"/>
      <c r="L52" s="153">
        <f>INT(L38*L42+L39*L44+L41*L43+L40*L43+L46+L47+L48+L49+L50+L51)</f>
        <v>153000</v>
      </c>
      <c r="M52" s="154"/>
      <c r="N52" s="153">
        <v>138500</v>
      </c>
      <c r="O52" s="154"/>
      <c r="P52" s="153">
        <f>INT(P38*P42+P39*P44+P40*P43+P46+P47+P48+P49+P50+P51)</f>
        <v>166129</v>
      </c>
      <c r="Q52" s="154"/>
      <c r="R52" s="153">
        <f t="shared" ref="R52" si="33">INT(R38*R42+R39*R44+R41*R43+R46+R47+R48+R49+R50+R51)</f>
        <v>146400</v>
      </c>
      <c r="S52" s="154"/>
      <c r="T52" s="153">
        <f>INT(T38*T42+T39*T44+T40*T43+T46+T47+T48+T49+T50+T51)</f>
        <v>142250</v>
      </c>
      <c r="U52" s="154"/>
      <c r="V52" s="153">
        <f>INT(V38*V42+V39*V44+V40*V43+V46+V47+V48+V49+V50+V51)</f>
        <v>172950</v>
      </c>
      <c r="W52" s="154"/>
      <c r="X52" s="153">
        <f>INT(X38*X42+X39*X44+X41*X43+X46+X47+X48+X49+X50+X51+X40*X43)</f>
        <v>156114</v>
      </c>
      <c r="Y52" s="154"/>
      <c r="Z52" s="151">
        <f>INT(Z38*Z42+Z39*Z44+Z40*Z43+Z46+Z47+Z48+Z49+Z50+Z51)</f>
        <v>184850</v>
      </c>
      <c r="AA52" s="152"/>
      <c r="AB52" s="230"/>
      <c r="AC52" s="209"/>
    </row>
    <row r="53" spans="1:29" ht="24.75" customHeight="1" thickBot="1">
      <c r="A53" s="133" t="s">
        <v>40</v>
      </c>
      <c r="B53" s="134"/>
      <c r="C53" s="135"/>
      <c r="D53" s="114"/>
      <c r="E53" s="115"/>
      <c r="F53" s="71"/>
      <c r="G53" s="72"/>
      <c r="H53" s="71"/>
      <c r="I53" s="72"/>
      <c r="J53" s="71"/>
      <c r="K53" s="72"/>
      <c r="L53" s="71"/>
      <c r="M53" s="72"/>
      <c r="N53" s="71"/>
      <c r="O53" s="72"/>
      <c r="P53" s="71"/>
      <c r="Q53" s="72"/>
      <c r="R53" s="71"/>
      <c r="S53" s="72"/>
      <c r="T53" s="71"/>
      <c r="U53" s="72"/>
      <c r="V53" s="71"/>
      <c r="W53" s="72"/>
      <c r="X53" s="71"/>
      <c r="Y53" s="72"/>
      <c r="Z53" s="114"/>
      <c r="AA53" s="115"/>
      <c r="AB53" s="233"/>
      <c r="AC53" s="212"/>
    </row>
    <row r="54" spans="1:29" ht="24.75" customHeight="1" thickBot="1">
      <c r="A54" s="122" t="s">
        <v>19</v>
      </c>
      <c r="B54" s="123"/>
      <c r="C54" s="124"/>
      <c r="D54" s="127">
        <f>D52+D53</f>
        <v>36000</v>
      </c>
      <c r="E54" s="128"/>
      <c r="F54" s="127">
        <f t="shared" ref="F54" si="34">F52+F53</f>
        <v>144781</v>
      </c>
      <c r="G54" s="128"/>
      <c r="H54" s="127">
        <f t="shared" ref="H54" si="35">H52+H53</f>
        <v>132000</v>
      </c>
      <c r="I54" s="128"/>
      <c r="J54" s="127">
        <f t="shared" ref="J54" si="36">J52+J53</f>
        <v>126000</v>
      </c>
      <c r="K54" s="128"/>
      <c r="L54" s="127">
        <f t="shared" ref="L54" si="37">L52+L53</f>
        <v>153000</v>
      </c>
      <c r="M54" s="128"/>
      <c r="N54" s="127">
        <f t="shared" ref="N54" si="38">N52+N53</f>
        <v>138500</v>
      </c>
      <c r="O54" s="128"/>
      <c r="P54" s="127">
        <f t="shared" ref="P54" si="39">P52+P53</f>
        <v>166129</v>
      </c>
      <c r="Q54" s="128"/>
      <c r="R54" s="127">
        <f t="shared" ref="R54" si="40">R52+R53</f>
        <v>146400</v>
      </c>
      <c r="S54" s="128"/>
      <c r="T54" s="127">
        <f t="shared" ref="T54" si="41">T52+T53</f>
        <v>142250</v>
      </c>
      <c r="U54" s="128"/>
      <c r="V54" s="127">
        <f t="shared" ref="V54" si="42">V52+V53</f>
        <v>172950</v>
      </c>
      <c r="W54" s="128"/>
      <c r="X54" s="127">
        <f t="shared" ref="X54" si="43">X52+X53</f>
        <v>156114</v>
      </c>
      <c r="Y54" s="128"/>
      <c r="Z54" s="125">
        <f t="shared" ref="Z54" si="44">Z52+Z53</f>
        <v>184850</v>
      </c>
      <c r="AA54" s="126"/>
      <c r="AB54" s="232"/>
      <c r="AC54" s="210"/>
    </row>
    <row r="55" spans="1:29" ht="24.75" customHeight="1">
      <c r="A55" s="88" t="s">
        <v>33</v>
      </c>
      <c r="B55" s="108" t="s">
        <v>34</v>
      </c>
      <c r="C55" s="109"/>
      <c r="D55" s="92">
        <f>D54*0.003</f>
        <v>108</v>
      </c>
      <c r="E55" s="93"/>
      <c r="F55" s="92">
        <f t="shared" ref="F55" si="45">F54*0.003</f>
        <v>434.34300000000002</v>
      </c>
      <c r="G55" s="93"/>
      <c r="H55" s="92">
        <f t="shared" ref="H55" si="46">H54*0.003</f>
        <v>396</v>
      </c>
      <c r="I55" s="93"/>
      <c r="J55" s="92">
        <f t="shared" ref="J55" si="47">J54*0.003</f>
        <v>378</v>
      </c>
      <c r="K55" s="93"/>
      <c r="L55" s="92">
        <f t="shared" ref="L55" si="48">L54*0.003</f>
        <v>459</v>
      </c>
      <c r="M55" s="93"/>
      <c r="N55" s="92">
        <f t="shared" ref="N55" si="49">N54*0.003</f>
        <v>415.5</v>
      </c>
      <c r="O55" s="93"/>
      <c r="P55" s="92">
        <f t="shared" ref="P55" si="50">P54*0.003</f>
        <v>498.387</v>
      </c>
      <c r="Q55" s="93"/>
      <c r="R55" s="92">
        <f t="shared" ref="R55" si="51">R54*0.003</f>
        <v>439.2</v>
      </c>
      <c r="S55" s="93"/>
      <c r="T55" s="92">
        <f t="shared" ref="T55" si="52">T54*0.003</f>
        <v>426.75</v>
      </c>
      <c r="U55" s="93"/>
      <c r="V55" s="92">
        <f t="shared" ref="V55" si="53">V54*0.003</f>
        <v>518.85</v>
      </c>
      <c r="W55" s="93"/>
      <c r="X55" s="92">
        <f t="shared" ref="X55" si="54">X54*0.003</f>
        <v>468.34199999999998</v>
      </c>
      <c r="Y55" s="93"/>
      <c r="Z55" s="110">
        <f t="shared" ref="Z55" si="55">Z54*0.003</f>
        <v>554.55000000000007</v>
      </c>
      <c r="AA55" s="111"/>
      <c r="AB55" s="231"/>
      <c r="AC55" s="211"/>
    </row>
    <row r="56" spans="1:29" ht="24.75" customHeight="1">
      <c r="A56" s="89"/>
      <c r="B56" s="100" t="s">
        <v>35</v>
      </c>
      <c r="C56" s="101"/>
      <c r="D56" s="94">
        <v>3410</v>
      </c>
      <c r="E56" s="95"/>
      <c r="F56" s="94">
        <v>2920</v>
      </c>
      <c r="G56" s="95"/>
      <c r="H56" s="94">
        <v>2550</v>
      </c>
      <c r="I56" s="95"/>
      <c r="J56" s="94">
        <v>2260</v>
      </c>
      <c r="K56" s="95"/>
      <c r="L56" s="94">
        <v>3270</v>
      </c>
      <c r="M56" s="95"/>
      <c r="N56" s="94">
        <v>2800</v>
      </c>
      <c r="O56" s="95"/>
      <c r="P56" s="94">
        <v>3620</v>
      </c>
      <c r="Q56" s="95"/>
      <c r="R56" s="94">
        <v>3050</v>
      </c>
      <c r="S56" s="95"/>
      <c r="T56" s="94">
        <v>3980</v>
      </c>
      <c r="U56" s="95"/>
      <c r="V56" s="94">
        <v>3480</v>
      </c>
      <c r="W56" s="95"/>
      <c r="X56" s="94">
        <v>2980</v>
      </c>
      <c r="Y56" s="95"/>
      <c r="Z56" s="106">
        <v>3770</v>
      </c>
      <c r="AA56" s="107"/>
      <c r="AB56" s="230"/>
      <c r="AC56" s="209"/>
    </row>
    <row r="57" spans="1:29" ht="24.75" customHeight="1">
      <c r="A57" s="89"/>
      <c r="B57" s="100" t="s">
        <v>48</v>
      </c>
      <c r="C57" s="101"/>
      <c r="D57" s="94">
        <v>0</v>
      </c>
      <c r="E57" s="95"/>
      <c r="F57" s="94">
        <v>0</v>
      </c>
      <c r="G57" s="95"/>
      <c r="H57" s="94">
        <v>6400</v>
      </c>
      <c r="I57" s="95"/>
      <c r="J57" s="94">
        <v>6400</v>
      </c>
      <c r="K57" s="95"/>
      <c r="L57" s="94">
        <v>6400</v>
      </c>
      <c r="M57" s="95"/>
      <c r="N57" s="94">
        <v>6400</v>
      </c>
      <c r="O57" s="95"/>
      <c r="P57" s="94">
        <v>6400</v>
      </c>
      <c r="Q57" s="95"/>
      <c r="R57" s="94">
        <v>6400</v>
      </c>
      <c r="S57" s="95"/>
      <c r="T57" s="94">
        <v>6400</v>
      </c>
      <c r="U57" s="95"/>
      <c r="V57" s="94">
        <v>6400</v>
      </c>
      <c r="W57" s="95"/>
      <c r="X57" s="94">
        <v>6400</v>
      </c>
      <c r="Y57" s="95"/>
      <c r="Z57" s="106">
        <v>6400</v>
      </c>
      <c r="AA57" s="107"/>
      <c r="AB57" s="230"/>
      <c r="AC57" s="209"/>
    </row>
    <row r="58" spans="1:29" ht="24.75" customHeight="1">
      <c r="A58" s="90"/>
      <c r="B58" s="100" t="s">
        <v>49</v>
      </c>
      <c r="C58" s="101"/>
      <c r="D58" s="82">
        <v>0</v>
      </c>
      <c r="E58" s="83"/>
      <c r="F58" s="82">
        <v>0</v>
      </c>
      <c r="G58" s="83"/>
      <c r="H58" s="82">
        <v>0</v>
      </c>
      <c r="I58" s="83"/>
      <c r="J58" s="82">
        <v>0</v>
      </c>
      <c r="K58" s="83"/>
      <c r="L58" s="82">
        <v>0</v>
      </c>
      <c r="M58" s="83"/>
      <c r="N58" s="82">
        <v>13945</v>
      </c>
      <c r="O58" s="83"/>
      <c r="P58" s="82">
        <v>13945</v>
      </c>
      <c r="Q58" s="83"/>
      <c r="R58" s="82">
        <v>13945</v>
      </c>
      <c r="S58" s="83"/>
      <c r="T58" s="82">
        <v>13945</v>
      </c>
      <c r="U58" s="83"/>
      <c r="V58" s="82">
        <v>13945</v>
      </c>
      <c r="W58" s="83"/>
      <c r="X58" s="82">
        <v>13945</v>
      </c>
      <c r="Y58" s="83"/>
      <c r="Z58" s="80">
        <v>13945</v>
      </c>
      <c r="AA58" s="81"/>
      <c r="AB58" s="228"/>
      <c r="AC58" s="207"/>
    </row>
    <row r="59" spans="1:29" ht="24.75" customHeight="1" thickBot="1">
      <c r="A59" s="91"/>
      <c r="B59" s="112" t="s">
        <v>52</v>
      </c>
      <c r="C59" s="113"/>
      <c r="D59" s="71">
        <v>2500</v>
      </c>
      <c r="E59" s="72"/>
      <c r="F59" s="71">
        <v>2500</v>
      </c>
      <c r="G59" s="72"/>
      <c r="H59" s="71">
        <v>2750</v>
      </c>
      <c r="I59" s="72"/>
      <c r="J59" s="71">
        <v>3500</v>
      </c>
      <c r="K59" s="72"/>
      <c r="L59" s="71">
        <v>2500</v>
      </c>
      <c r="M59" s="72"/>
      <c r="N59" s="71">
        <v>3750</v>
      </c>
      <c r="O59" s="72"/>
      <c r="P59" s="71">
        <v>4500</v>
      </c>
      <c r="Q59" s="72"/>
      <c r="R59" s="71">
        <v>3500</v>
      </c>
      <c r="S59" s="72"/>
      <c r="T59" s="71">
        <v>3000</v>
      </c>
      <c r="U59" s="72"/>
      <c r="V59" s="71">
        <v>3250</v>
      </c>
      <c r="W59" s="72"/>
      <c r="X59" s="71">
        <v>3500</v>
      </c>
      <c r="Y59" s="72"/>
      <c r="Z59" s="114">
        <v>4750</v>
      </c>
      <c r="AA59" s="115"/>
      <c r="AB59" s="229"/>
      <c r="AC59" s="208"/>
    </row>
    <row r="60" spans="1:29" ht="24.75" customHeight="1" thickBot="1">
      <c r="A60" s="77" t="s">
        <v>37</v>
      </c>
      <c r="B60" s="78"/>
      <c r="C60" s="79"/>
      <c r="D60" s="82">
        <f>SUM(D55:D59)</f>
        <v>6018</v>
      </c>
      <c r="E60" s="83"/>
      <c r="F60" s="82">
        <f t="shared" ref="F60" si="56">SUM(F55:F59)</f>
        <v>5854.3429999999998</v>
      </c>
      <c r="G60" s="83"/>
      <c r="H60" s="82">
        <f t="shared" ref="H60" si="57">SUM(H55:H59)</f>
        <v>12096</v>
      </c>
      <c r="I60" s="83"/>
      <c r="J60" s="82">
        <f t="shared" ref="J60" si="58">SUM(J55:J59)</f>
        <v>12538</v>
      </c>
      <c r="K60" s="83"/>
      <c r="L60" s="82">
        <f t="shared" ref="L60" si="59">SUM(L55:L59)</f>
        <v>12629</v>
      </c>
      <c r="M60" s="83"/>
      <c r="N60" s="82">
        <f t="shared" ref="N60" si="60">SUM(N55:N59)</f>
        <v>27310.5</v>
      </c>
      <c r="O60" s="83"/>
      <c r="P60" s="82">
        <f t="shared" ref="P60" si="61">SUM(P55:P59)</f>
        <v>28963.386999999999</v>
      </c>
      <c r="Q60" s="83"/>
      <c r="R60" s="82">
        <f t="shared" ref="R60" si="62">SUM(R55:R59)</f>
        <v>27334.2</v>
      </c>
      <c r="S60" s="83"/>
      <c r="T60" s="82">
        <f t="shared" ref="T60" si="63">SUM(T55:T59)</f>
        <v>27751.75</v>
      </c>
      <c r="U60" s="83"/>
      <c r="V60" s="82">
        <f t="shared" ref="V60" si="64">SUM(V55:V59)</f>
        <v>27593.85</v>
      </c>
      <c r="W60" s="83"/>
      <c r="X60" s="82">
        <f t="shared" ref="X60" si="65">SUM(X55:X59)</f>
        <v>27293.342000000001</v>
      </c>
      <c r="Y60" s="83"/>
      <c r="Z60" s="80">
        <f>SUM(Z55:Z59)</f>
        <v>29419.55</v>
      </c>
      <c r="AA60" s="252"/>
      <c r="AB60" s="228"/>
      <c r="AC60" s="207"/>
    </row>
    <row r="61" spans="1:29" ht="24.75" customHeight="1" thickTop="1" thickBot="1">
      <c r="A61" s="66" t="s">
        <v>38</v>
      </c>
      <c r="B61" s="67"/>
      <c r="C61" s="68"/>
      <c r="D61" s="60">
        <f>D54-D60</f>
        <v>29982</v>
      </c>
      <c r="E61" s="61"/>
      <c r="F61" s="69">
        <f>F54-F60+F56</f>
        <v>141846.65700000001</v>
      </c>
      <c r="G61" s="70"/>
      <c r="H61" s="69">
        <f>H54-H60</f>
        <v>119904</v>
      </c>
      <c r="I61" s="70"/>
      <c r="J61" s="69">
        <f>J54-J60</f>
        <v>113462</v>
      </c>
      <c r="K61" s="70"/>
      <c r="L61" s="69">
        <f>L54-L60</f>
        <v>140371</v>
      </c>
      <c r="M61" s="70"/>
      <c r="N61" s="69">
        <f>N54-N60</f>
        <v>111189.5</v>
      </c>
      <c r="O61" s="70"/>
      <c r="P61" s="69">
        <f>P54-P60</f>
        <v>137165.61300000001</v>
      </c>
      <c r="Q61" s="70"/>
      <c r="R61" s="69">
        <f>R54-R60</f>
        <v>119065.8</v>
      </c>
      <c r="S61" s="70"/>
      <c r="T61" s="69">
        <f>T54-T60</f>
        <v>114498.25</v>
      </c>
      <c r="U61" s="70"/>
      <c r="V61" s="69">
        <f>V54-V60</f>
        <v>145356.15</v>
      </c>
      <c r="W61" s="70"/>
      <c r="X61" s="69">
        <f>X52-X60</f>
        <v>128820.658</v>
      </c>
      <c r="Y61" s="70"/>
      <c r="Z61" s="69">
        <f>Z54-Z60</f>
        <v>155430.45000000001</v>
      </c>
      <c r="AA61" s="242"/>
      <c r="AB61" s="226"/>
      <c r="AC61" s="206"/>
    </row>
  </sheetData>
  <mergeCells count="623">
    <mergeCell ref="T61:U61"/>
    <mergeCell ref="V61:W61"/>
    <mergeCell ref="X61:Y61"/>
    <mergeCell ref="Z61:AA61"/>
    <mergeCell ref="AB61:AC61"/>
    <mergeCell ref="A60:C60"/>
    <mergeCell ref="D60:E60"/>
    <mergeCell ref="F60:G60"/>
    <mergeCell ref="H60:I60"/>
    <mergeCell ref="J60:K60"/>
    <mergeCell ref="A61:C61"/>
    <mergeCell ref="D61:E61"/>
    <mergeCell ref="F61:G61"/>
    <mergeCell ref="H61:I61"/>
    <mergeCell ref="J61:K61"/>
    <mergeCell ref="L61:M61"/>
    <mergeCell ref="N61:O61"/>
    <mergeCell ref="P61:Q61"/>
    <mergeCell ref="R61:S61"/>
    <mergeCell ref="L60:M60"/>
    <mergeCell ref="N60:O60"/>
    <mergeCell ref="P60:Q60"/>
    <mergeCell ref="R60:S60"/>
    <mergeCell ref="T58:U58"/>
    <mergeCell ref="V58:W58"/>
    <mergeCell ref="X58:Y58"/>
    <mergeCell ref="Z58:AA58"/>
    <mergeCell ref="AB58:AC58"/>
    <mergeCell ref="T59:U59"/>
    <mergeCell ref="V59:W59"/>
    <mergeCell ref="X59:Y59"/>
    <mergeCell ref="Z59:AA59"/>
    <mergeCell ref="AB59:AC59"/>
    <mergeCell ref="T60:U60"/>
    <mergeCell ref="V60:W60"/>
    <mergeCell ref="X60:Y60"/>
    <mergeCell ref="Z60:AA60"/>
    <mergeCell ref="AB60:AC60"/>
    <mergeCell ref="B59:C59"/>
    <mergeCell ref="D59:E59"/>
    <mergeCell ref="F59:G59"/>
    <mergeCell ref="H59:I59"/>
    <mergeCell ref="J59:K59"/>
    <mergeCell ref="L59:M59"/>
    <mergeCell ref="N59:O59"/>
    <mergeCell ref="P59:Q59"/>
    <mergeCell ref="R59:S59"/>
    <mergeCell ref="B58:C58"/>
    <mergeCell ref="D58:E58"/>
    <mergeCell ref="F58:G58"/>
    <mergeCell ref="H58:I58"/>
    <mergeCell ref="J58:K58"/>
    <mergeCell ref="L58:M58"/>
    <mergeCell ref="N58:O58"/>
    <mergeCell ref="P58:Q58"/>
    <mergeCell ref="R58:S58"/>
    <mergeCell ref="AB56:AC56"/>
    <mergeCell ref="B57:C57"/>
    <mergeCell ref="D57:E57"/>
    <mergeCell ref="F57:G57"/>
    <mergeCell ref="H57:I57"/>
    <mergeCell ref="J57:K57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T54:U54"/>
    <mergeCell ref="V54:W54"/>
    <mergeCell ref="X54:Y54"/>
    <mergeCell ref="Z54:AA54"/>
    <mergeCell ref="AB54:AC54"/>
    <mergeCell ref="A55:A59"/>
    <mergeCell ref="B55:C55"/>
    <mergeCell ref="D55:E55"/>
    <mergeCell ref="F55:G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B56:C56"/>
    <mergeCell ref="D56:E56"/>
    <mergeCell ref="F56:G56"/>
    <mergeCell ref="H56:I56"/>
    <mergeCell ref="A54:C54"/>
    <mergeCell ref="D54:E54"/>
    <mergeCell ref="F54:G54"/>
    <mergeCell ref="H54:I54"/>
    <mergeCell ref="J54:K54"/>
    <mergeCell ref="L54:M54"/>
    <mergeCell ref="N54:O54"/>
    <mergeCell ref="P54:Q54"/>
    <mergeCell ref="R54:S54"/>
    <mergeCell ref="Z52:AA52"/>
    <mergeCell ref="AB52:AC52"/>
    <mergeCell ref="A53:C53"/>
    <mergeCell ref="D53:E53"/>
    <mergeCell ref="F53:G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52:C52"/>
    <mergeCell ref="D52:E52"/>
    <mergeCell ref="F52:G52"/>
    <mergeCell ref="H52:I52"/>
    <mergeCell ref="J52:K52"/>
    <mergeCell ref="L52:M52"/>
    <mergeCell ref="N52:O52"/>
    <mergeCell ref="P52:Q52"/>
    <mergeCell ref="R52:S52"/>
    <mergeCell ref="P50:Q50"/>
    <mergeCell ref="R50:S50"/>
    <mergeCell ref="T50:U50"/>
    <mergeCell ref="V50:W50"/>
    <mergeCell ref="X50:Y50"/>
    <mergeCell ref="T52:U52"/>
    <mergeCell ref="V52:W52"/>
    <mergeCell ref="X52:Y52"/>
    <mergeCell ref="Z50:AA50"/>
    <mergeCell ref="AB50:AC50"/>
    <mergeCell ref="B51:C51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T48:U48"/>
    <mergeCell ref="V48:W48"/>
    <mergeCell ref="X48:Y48"/>
    <mergeCell ref="Z48:AA48"/>
    <mergeCell ref="AB48:AC48"/>
    <mergeCell ref="B49:C49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T46:U46"/>
    <mergeCell ref="V46:W46"/>
    <mergeCell ref="X46:Y46"/>
    <mergeCell ref="Z46:AA46"/>
    <mergeCell ref="AB46:AC46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46:A51"/>
    <mergeCell ref="D46:E46"/>
    <mergeCell ref="F46:G46"/>
    <mergeCell ref="H46:I46"/>
    <mergeCell ref="J46:K46"/>
    <mergeCell ref="L46:M46"/>
    <mergeCell ref="N46:O46"/>
    <mergeCell ref="P46:Q46"/>
    <mergeCell ref="R46:S46"/>
    <mergeCell ref="D48:E48"/>
    <mergeCell ref="F48:G48"/>
    <mergeCell ref="H48:I48"/>
    <mergeCell ref="J48:K48"/>
    <mergeCell ref="L48:M48"/>
    <mergeCell ref="N48:O48"/>
    <mergeCell ref="P48:Q48"/>
    <mergeCell ref="R48:S48"/>
    <mergeCell ref="B50:C50"/>
    <mergeCell ref="D50:E50"/>
    <mergeCell ref="F50:G50"/>
    <mergeCell ref="H50:I50"/>
    <mergeCell ref="J50:K50"/>
    <mergeCell ref="L50:M50"/>
    <mergeCell ref="N50:O50"/>
    <mergeCell ref="T45:U45"/>
    <mergeCell ref="V45:W45"/>
    <mergeCell ref="X45:Y45"/>
    <mergeCell ref="Z45:AA45"/>
    <mergeCell ref="AB45:AC45"/>
    <mergeCell ref="A44:C44"/>
    <mergeCell ref="D44:E44"/>
    <mergeCell ref="F44:G44"/>
    <mergeCell ref="H44:I44"/>
    <mergeCell ref="J44:K44"/>
    <mergeCell ref="A45:C45"/>
    <mergeCell ref="D45:E45"/>
    <mergeCell ref="F45:G45"/>
    <mergeCell ref="H45:I45"/>
    <mergeCell ref="J45:K45"/>
    <mergeCell ref="L45:M45"/>
    <mergeCell ref="N45:O45"/>
    <mergeCell ref="P45:Q45"/>
    <mergeCell ref="R45:S45"/>
    <mergeCell ref="L44:M44"/>
    <mergeCell ref="N44:O44"/>
    <mergeCell ref="P44:Q44"/>
    <mergeCell ref="R44:S44"/>
    <mergeCell ref="T42:U42"/>
    <mergeCell ref="V42:W42"/>
    <mergeCell ref="X42:Y42"/>
    <mergeCell ref="Z42:AA42"/>
    <mergeCell ref="AB42:AC42"/>
    <mergeCell ref="T43:U43"/>
    <mergeCell ref="V43:W43"/>
    <mergeCell ref="X43:Y43"/>
    <mergeCell ref="Z43:AA43"/>
    <mergeCell ref="AB43:AC43"/>
    <mergeCell ref="T44:U44"/>
    <mergeCell ref="V44:W44"/>
    <mergeCell ref="X44:Y44"/>
    <mergeCell ref="Z44:AA44"/>
    <mergeCell ref="AB44:AC44"/>
    <mergeCell ref="A43:C43"/>
    <mergeCell ref="D43:E43"/>
    <mergeCell ref="F43:G43"/>
    <mergeCell ref="H43:I43"/>
    <mergeCell ref="J43:K43"/>
    <mergeCell ref="L43:M43"/>
    <mergeCell ref="N43:O43"/>
    <mergeCell ref="P43:Q43"/>
    <mergeCell ref="R43:S43"/>
    <mergeCell ref="A42:C42"/>
    <mergeCell ref="D42:E42"/>
    <mergeCell ref="F42:G42"/>
    <mergeCell ref="H42:I42"/>
    <mergeCell ref="J42:K42"/>
    <mergeCell ref="L42:M42"/>
    <mergeCell ref="N42:O42"/>
    <mergeCell ref="P42:Q42"/>
    <mergeCell ref="R42:S42"/>
    <mergeCell ref="T37:U37"/>
    <mergeCell ref="V37:W37"/>
    <mergeCell ref="X37:Y37"/>
    <mergeCell ref="Z37:AA37"/>
    <mergeCell ref="AB37:AC37"/>
    <mergeCell ref="A38:C38"/>
    <mergeCell ref="A39:C39"/>
    <mergeCell ref="A40:C40"/>
    <mergeCell ref="A41:C41"/>
    <mergeCell ref="A37:C37"/>
    <mergeCell ref="D37:E37"/>
    <mergeCell ref="F37:G37"/>
    <mergeCell ref="H37:I37"/>
    <mergeCell ref="J37:K37"/>
    <mergeCell ref="L37:M37"/>
    <mergeCell ref="N37:O37"/>
    <mergeCell ref="P37:Q37"/>
    <mergeCell ref="R37:S37"/>
    <mergeCell ref="A32:AC33"/>
    <mergeCell ref="A34:D34"/>
    <mergeCell ref="E34:K34"/>
    <mergeCell ref="L34:R34"/>
    <mergeCell ref="S34:Y34"/>
    <mergeCell ref="Z34:AC34"/>
    <mergeCell ref="A35:D35"/>
    <mergeCell ref="E35:K35"/>
    <mergeCell ref="L35:R35"/>
    <mergeCell ref="S35:Y35"/>
    <mergeCell ref="Z35:AC35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X24:Y24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AB21:AC21"/>
    <mergeCell ref="B20:C20"/>
    <mergeCell ref="D20:E20"/>
    <mergeCell ref="F20:G20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15:A20"/>
    <mergeCell ref="H20:I20"/>
    <mergeCell ref="J20:K20"/>
    <mergeCell ref="L20:M20"/>
    <mergeCell ref="N20:O20"/>
    <mergeCell ref="N19:O19"/>
    <mergeCell ref="T18:U18"/>
    <mergeCell ref="V18:W18"/>
    <mergeCell ref="X18:Y18"/>
    <mergeCell ref="AB20:AC20"/>
    <mergeCell ref="A21:C21"/>
    <mergeCell ref="D21:E21"/>
    <mergeCell ref="F21:G21"/>
    <mergeCell ref="H21:I21"/>
    <mergeCell ref="J21:K21"/>
    <mergeCell ref="L21:M21"/>
    <mergeCell ref="N21:O21"/>
    <mergeCell ref="P21:Q21"/>
    <mergeCell ref="R21:S21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L19:M19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AB17:AC17"/>
    <mergeCell ref="P17:Q17"/>
    <mergeCell ref="R17:S17"/>
    <mergeCell ref="T17:U17"/>
    <mergeCell ref="V17:W17"/>
    <mergeCell ref="X17:Y17"/>
    <mergeCell ref="Z17:AA17"/>
    <mergeCell ref="H16:I16"/>
    <mergeCell ref="J16:K16"/>
    <mergeCell ref="L16:M16"/>
    <mergeCell ref="N16:O16"/>
    <mergeCell ref="AB15:AC15"/>
    <mergeCell ref="D16:E16"/>
    <mergeCell ref="F16:G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D15:E15"/>
    <mergeCell ref="F15:G15"/>
    <mergeCell ref="H15:I15"/>
    <mergeCell ref="J15:K15"/>
    <mergeCell ref="L15:M15"/>
    <mergeCell ref="N15:O15"/>
    <mergeCell ref="L14:M14"/>
    <mergeCell ref="N14:O14"/>
    <mergeCell ref="A14:C14"/>
    <mergeCell ref="D14:E14"/>
    <mergeCell ref="F14:G14"/>
    <mergeCell ref="H14:I14"/>
    <mergeCell ref="J14:K14"/>
    <mergeCell ref="D17:E17"/>
    <mergeCell ref="F17:G17"/>
    <mergeCell ref="H17:I17"/>
    <mergeCell ref="J17:K17"/>
    <mergeCell ref="L17:M17"/>
    <mergeCell ref="N17:O17"/>
    <mergeCell ref="T13:U13"/>
    <mergeCell ref="V13:W13"/>
    <mergeCell ref="X13:Y13"/>
    <mergeCell ref="Z13:AA13"/>
    <mergeCell ref="AB13:AC13"/>
    <mergeCell ref="A12:C12"/>
    <mergeCell ref="D12:E12"/>
    <mergeCell ref="F12:G12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H12:I12"/>
    <mergeCell ref="J12:K12"/>
    <mergeCell ref="L12:M12"/>
    <mergeCell ref="N12:O12"/>
    <mergeCell ref="L11:M11"/>
    <mergeCell ref="N11:O11"/>
    <mergeCell ref="A11:C11"/>
    <mergeCell ref="D11:E11"/>
    <mergeCell ref="F11:G11"/>
    <mergeCell ref="H11:I11"/>
    <mergeCell ref="J11:K11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B11:AC11"/>
    <mergeCell ref="P11:Q11"/>
    <mergeCell ref="R11:S11"/>
    <mergeCell ref="T11:U11"/>
    <mergeCell ref="V11:W11"/>
    <mergeCell ref="AF12:AH12"/>
    <mergeCell ref="AI12:AK12"/>
    <mergeCell ref="X6:Y6"/>
    <mergeCell ref="Z6:AA6"/>
    <mergeCell ref="AB6:AC6"/>
    <mergeCell ref="AB12:AC12"/>
    <mergeCell ref="P12:Q12"/>
    <mergeCell ref="R12:S12"/>
    <mergeCell ref="T12:U12"/>
    <mergeCell ref="V12:W12"/>
    <mergeCell ref="X12:Y12"/>
    <mergeCell ref="Z12:AA12"/>
    <mergeCell ref="AF13:AH13"/>
    <mergeCell ref="AI13:AK13"/>
    <mergeCell ref="A1:AC2"/>
    <mergeCell ref="A3:D3"/>
    <mergeCell ref="E3:K3"/>
    <mergeCell ref="L3:R3"/>
    <mergeCell ref="S3:Y3"/>
    <mergeCell ref="Z3:AC3"/>
    <mergeCell ref="AF8:AH9"/>
    <mergeCell ref="AI8:AK9"/>
    <mergeCell ref="AF10:AK11"/>
    <mergeCell ref="A4:D4"/>
    <mergeCell ref="E4:K4"/>
    <mergeCell ref="L4:R4"/>
    <mergeCell ref="S4:Y4"/>
    <mergeCell ref="Z4:AC4"/>
    <mergeCell ref="A6:C6"/>
    <mergeCell ref="D6:E6"/>
    <mergeCell ref="F6:G6"/>
    <mergeCell ref="H6:I6"/>
    <mergeCell ref="J6:K6"/>
    <mergeCell ref="A10:C10"/>
    <mergeCell ref="X11:Y11"/>
    <mergeCell ref="Z11:AA11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C6E02-EDD2-46BA-BCFD-98B248ABCBA1}">
  <sheetPr>
    <tabColor rgb="FFFFC000"/>
  </sheetPr>
  <dimension ref="A1:AK90"/>
  <sheetViews>
    <sheetView topLeftCell="A28" workbookViewId="0">
      <selection activeCell="A31" sqref="A31:AC31"/>
    </sheetView>
  </sheetViews>
  <sheetFormatPr defaultColWidth="5.625" defaultRowHeight="15"/>
  <cols>
    <col min="1" max="29" width="5.5" style="1" customWidth="1"/>
    <col min="30" max="16384" width="5.625" style="1"/>
  </cols>
  <sheetData>
    <row r="1" spans="1:37" ht="15" customHeight="1">
      <c r="A1" s="177" t="s">
        <v>115</v>
      </c>
      <c r="B1" s="177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</row>
    <row r="2" spans="1:37" ht="15.75" thickBo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79"/>
      <c r="AC2" s="179"/>
    </row>
    <row r="3" spans="1:37" ht="15.75" thickTop="1">
      <c r="A3" s="180" t="s">
        <v>0</v>
      </c>
      <c r="B3" s="181"/>
      <c r="C3" s="181"/>
      <c r="D3" s="182"/>
      <c r="E3" s="183" t="s">
        <v>1</v>
      </c>
      <c r="F3" s="181"/>
      <c r="G3" s="181"/>
      <c r="H3" s="181"/>
      <c r="I3" s="181"/>
      <c r="J3" s="181"/>
      <c r="K3" s="182"/>
      <c r="L3" s="183" t="s">
        <v>2</v>
      </c>
      <c r="M3" s="181"/>
      <c r="N3" s="181"/>
      <c r="O3" s="181"/>
      <c r="P3" s="181"/>
      <c r="Q3" s="181"/>
      <c r="R3" s="182"/>
      <c r="S3" s="183" t="s">
        <v>3</v>
      </c>
      <c r="T3" s="181"/>
      <c r="U3" s="181"/>
      <c r="V3" s="181"/>
      <c r="W3" s="181"/>
      <c r="X3" s="181"/>
      <c r="Y3" s="182"/>
      <c r="Z3" s="181" t="s">
        <v>4</v>
      </c>
      <c r="AA3" s="181"/>
      <c r="AB3" s="181"/>
      <c r="AC3" s="184"/>
    </row>
    <row r="4" spans="1:37" ht="35.25" customHeight="1" thickBot="1">
      <c r="A4" s="185"/>
      <c r="B4" s="186"/>
      <c r="C4" s="187"/>
      <c r="D4" s="139"/>
      <c r="E4" s="188" t="s">
        <v>47</v>
      </c>
      <c r="F4" s="189"/>
      <c r="G4" s="189"/>
      <c r="H4" s="189"/>
      <c r="I4" s="189"/>
      <c r="J4" s="189"/>
      <c r="K4" s="190"/>
      <c r="L4" s="138"/>
      <c r="M4" s="187"/>
      <c r="N4" s="187"/>
      <c r="O4" s="187"/>
      <c r="P4" s="187"/>
      <c r="Q4" s="187"/>
      <c r="R4" s="139"/>
      <c r="S4" s="191" t="s">
        <v>84</v>
      </c>
      <c r="T4" s="192"/>
      <c r="U4" s="192"/>
      <c r="V4" s="192"/>
      <c r="W4" s="192"/>
      <c r="X4" s="192"/>
      <c r="Y4" s="193"/>
      <c r="Z4" s="194" t="s">
        <v>5</v>
      </c>
      <c r="AA4" s="194"/>
      <c r="AB4" s="194"/>
      <c r="AC4" s="195"/>
    </row>
    <row r="5" spans="1:37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7" ht="24.75" customHeight="1">
      <c r="A6" s="170" t="s">
        <v>6</v>
      </c>
      <c r="B6" s="171"/>
      <c r="C6" s="172"/>
      <c r="D6" s="202" t="s">
        <v>11</v>
      </c>
      <c r="E6" s="203"/>
      <c r="F6" s="202" t="s">
        <v>12</v>
      </c>
      <c r="G6" s="203"/>
      <c r="H6" s="167" t="s">
        <v>13</v>
      </c>
      <c r="I6" s="168"/>
      <c r="J6" s="167" t="s">
        <v>14</v>
      </c>
      <c r="K6" s="168"/>
      <c r="L6" s="167" t="s">
        <v>15</v>
      </c>
      <c r="M6" s="168"/>
      <c r="N6" s="167" t="s">
        <v>16</v>
      </c>
      <c r="O6" s="168"/>
      <c r="P6" s="167" t="s">
        <v>17</v>
      </c>
      <c r="Q6" s="168"/>
      <c r="R6" s="167" t="s">
        <v>18</v>
      </c>
      <c r="S6" s="168"/>
      <c r="T6" s="167" t="s">
        <v>7</v>
      </c>
      <c r="U6" s="168"/>
      <c r="V6" s="167" t="s">
        <v>8</v>
      </c>
      <c r="W6" s="168"/>
      <c r="X6" s="167" t="s">
        <v>9</v>
      </c>
      <c r="Y6" s="168"/>
      <c r="Z6" s="167" t="s">
        <v>10</v>
      </c>
      <c r="AA6" s="237"/>
      <c r="AB6" s="238" t="s">
        <v>19</v>
      </c>
      <c r="AC6" s="169"/>
    </row>
    <row r="7" spans="1:37" ht="24.75" customHeight="1">
      <c r="A7" s="162" t="s">
        <v>41</v>
      </c>
      <c r="B7" s="163"/>
      <c r="C7" s="164"/>
      <c r="D7" s="31">
        <v>20</v>
      </c>
      <c r="E7" s="32" t="s">
        <v>20</v>
      </c>
      <c r="F7" s="31">
        <v>20</v>
      </c>
      <c r="G7" s="32" t="s">
        <v>20</v>
      </c>
      <c r="H7" s="3"/>
      <c r="I7" s="4" t="s">
        <v>20</v>
      </c>
      <c r="J7" s="3"/>
      <c r="K7" s="4" t="s">
        <v>20</v>
      </c>
      <c r="L7" s="3"/>
      <c r="M7" s="4" t="s">
        <v>20</v>
      </c>
      <c r="N7" s="3"/>
      <c r="O7" s="4" t="s">
        <v>20</v>
      </c>
      <c r="P7" s="3"/>
      <c r="Q7" s="4" t="s">
        <v>20</v>
      </c>
      <c r="R7" s="3"/>
      <c r="S7" s="4" t="s">
        <v>20</v>
      </c>
      <c r="T7" s="3"/>
      <c r="U7" s="4" t="s">
        <v>20</v>
      </c>
      <c r="V7" s="3"/>
      <c r="W7" s="4" t="s">
        <v>20</v>
      </c>
      <c r="X7" s="3"/>
      <c r="Y7" s="4" t="s">
        <v>20</v>
      </c>
      <c r="Z7" s="3"/>
      <c r="AA7" s="4" t="s">
        <v>20</v>
      </c>
      <c r="AB7" s="24"/>
      <c r="AC7" s="9" t="s">
        <v>20</v>
      </c>
      <c r="AF7" s="198" t="s">
        <v>77</v>
      </c>
      <c r="AG7" s="198"/>
      <c r="AH7" s="198"/>
      <c r="AI7" s="198"/>
      <c r="AJ7" s="198"/>
      <c r="AK7" s="198"/>
    </row>
    <row r="8" spans="1:37" ht="24.75" customHeight="1">
      <c r="A8" s="162" t="s">
        <v>42</v>
      </c>
      <c r="B8" s="163"/>
      <c r="C8" s="164"/>
      <c r="D8" s="31"/>
      <c r="E8" s="32" t="s">
        <v>20</v>
      </c>
      <c r="F8" s="31"/>
      <c r="G8" s="32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24"/>
      <c r="AC8" s="9" t="s">
        <v>21</v>
      </c>
      <c r="AF8" s="198"/>
      <c r="AG8" s="198"/>
      <c r="AH8" s="198"/>
      <c r="AI8" s="198"/>
      <c r="AJ8" s="198"/>
      <c r="AK8" s="198"/>
    </row>
    <row r="9" spans="1:37" ht="24.75" customHeight="1">
      <c r="A9" s="162" t="s">
        <v>50</v>
      </c>
      <c r="B9" s="163"/>
      <c r="C9" s="164"/>
      <c r="D9" s="31"/>
      <c r="E9" s="32" t="s">
        <v>21</v>
      </c>
      <c r="F9" s="31"/>
      <c r="G9" s="32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  <c r="AF9" s="204"/>
      <c r="AG9" s="204"/>
      <c r="AH9" s="204"/>
      <c r="AI9" s="204"/>
      <c r="AJ9" s="204"/>
      <c r="AK9" s="204"/>
    </row>
    <row r="10" spans="1:37" ht="24.75" customHeight="1" thickBot="1">
      <c r="A10" s="162" t="s">
        <v>62</v>
      </c>
      <c r="B10" s="163"/>
      <c r="C10" s="164"/>
      <c r="D10" s="31"/>
      <c r="E10" s="32" t="s">
        <v>21</v>
      </c>
      <c r="F10" s="31"/>
      <c r="G10" s="32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  <c r="AF10" s="204"/>
      <c r="AG10" s="204"/>
      <c r="AH10" s="204"/>
      <c r="AI10" s="204"/>
      <c r="AJ10" s="204"/>
      <c r="AK10" s="204"/>
    </row>
    <row r="11" spans="1:37" ht="24.75" customHeight="1" thickTop="1">
      <c r="A11" s="77" t="s">
        <v>25</v>
      </c>
      <c r="B11" s="78"/>
      <c r="C11" s="79"/>
      <c r="D11" s="155">
        <v>8000</v>
      </c>
      <c r="E11" s="156"/>
      <c r="F11" s="155">
        <v>8000</v>
      </c>
      <c r="G11" s="156"/>
      <c r="H11" s="153">
        <v>8000</v>
      </c>
      <c r="I11" s="154"/>
      <c r="J11" s="153">
        <v>8000</v>
      </c>
      <c r="K11" s="154"/>
      <c r="L11" s="153">
        <v>8000</v>
      </c>
      <c r="M11" s="154"/>
      <c r="N11" s="153">
        <v>8000</v>
      </c>
      <c r="O11" s="154"/>
      <c r="P11" s="153">
        <v>8000</v>
      </c>
      <c r="Q11" s="154"/>
      <c r="R11" s="153">
        <v>8000</v>
      </c>
      <c r="S11" s="154"/>
      <c r="T11" s="153">
        <v>8000</v>
      </c>
      <c r="U11" s="154"/>
      <c r="V11" s="153">
        <v>8000</v>
      </c>
      <c r="W11" s="154"/>
      <c r="X11" s="153">
        <v>8000</v>
      </c>
      <c r="Y11" s="154"/>
      <c r="Z11" s="153">
        <v>8000</v>
      </c>
      <c r="AA11" s="154"/>
      <c r="AB11" s="235"/>
      <c r="AC11" s="236"/>
      <c r="AF11" s="196" t="s">
        <v>79</v>
      </c>
      <c r="AG11" s="196"/>
      <c r="AH11" s="196"/>
      <c r="AI11" s="196" t="s">
        <v>80</v>
      </c>
      <c r="AJ11" s="196"/>
      <c r="AK11" s="196"/>
    </row>
    <row r="12" spans="1:37" ht="24.75" customHeight="1">
      <c r="A12" s="162" t="s">
        <v>50</v>
      </c>
      <c r="B12" s="163"/>
      <c r="C12" s="164"/>
      <c r="D12" s="96">
        <v>1250</v>
      </c>
      <c r="E12" s="97"/>
      <c r="F12" s="96">
        <v>1250</v>
      </c>
      <c r="G12" s="97"/>
      <c r="H12" s="94">
        <v>1250</v>
      </c>
      <c r="I12" s="95"/>
      <c r="J12" s="94">
        <v>1250</v>
      </c>
      <c r="K12" s="95"/>
      <c r="L12" s="94">
        <v>1250</v>
      </c>
      <c r="M12" s="95"/>
      <c r="N12" s="94">
        <v>1250</v>
      </c>
      <c r="O12" s="95"/>
      <c r="P12" s="94">
        <v>1250</v>
      </c>
      <c r="Q12" s="95"/>
      <c r="R12" s="94">
        <v>1250</v>
      </c>
      <c r="S12" s="95"/>
      <c r="T12" s="94">
        <v>1250</v>
      </c>
      <c r="U12" s="95"/>
      <c r="V12" s="94">
        <v>1250</v>
      </c>
      <c r="W12" s="95"/>
      <c r="X12" s="94">
        <v>1250</v>
      </c>
      <c r="Y12" s="95"/>
      <c r="Z12" s="94">
        <v>1250</v>
      </c>
      <c r="AA12" s="95"/>
      <c r="AB12" s="230"/>
      <c r="AC12" s="209"/>
      <c r="AF12" s="197"/>
      <c r="AG12" s="197"/>
      <c r="AH12" s="197"/>
      <c r="AI12" s="197"/>
      <c r="AJ12" s="197"/>
      <c r="AK12" s="197"/>
    </row>
    <row r="13" spans="1:37" ht="24.75" customHeight="1">
      <c r="A13" s="165" t="s">
        <v>27</v>
      </c>
      <c r="B13" s="166"/>
      <c r="C13" s="163"/>
      <c r="D13" s="96">
        <v>10000</v>
      </c>
      <c r="E13" s="97"/>
      <c r="F13" s="96">
        <v>10000</v>
      </c>
      <c r="G13" s="97"/>
      <c r="H13" s="94">
        <v>10000</v>
      </c>
      <c r="I13" s="95"/>
      <c r="J13" s="94">
        <v>10000</v>
      </c>
      <c r="K13" s="95"/>
      <c r="L13" s="94">
        <v>10000</v>
      </c>
      <c r="M13" s="95"/>
      <c r="N13" s="94">
        <v>10000</v>
      </c>
      <c r="O13" s="95"/>
      <c r="P13" s="94">
        <v>10000</v>
      </c>
      <c r="Q13" s="95"/>
      <c r="R13" s="94">
        <v>10000</v>
      </c>
      <c r="S13" s="95"/>
      <c r="T13" s="94">
        <v>10000</v>
      </c>
      <c r="U13" s="95"/>
      <c r="V13" s="94">
        <v>10000</v>
      </c>
      <c r="W13" s="95"/>
      <c r="X13" s="94">
        <v>10000</v>
      </c>
      <c r="Y13" s="95"/>
      <c r="Z13" s="94">
        <v>10000</v>
      </c>
      <c r="AA13" s="95"/>
      <c r="AB13" s="230"/>
      <c r="AC13" s="209"/>
    </row>
    <row r="14" spans="1:37" ht="24.75" customHeight="1" thickBot="1">
      <c r="A14" s="159" t="s">
        <v>51</v>
      </c>
      <c r="B14" s="160"/>
      <c r="C14" s="161"/>
      <c r="D14" s="144">
        <v>1562</v>
      </c>
      <c r="E14" s="145"/>
      <c r="F14" s="144">
        <v>1562</v>
      </c>
      <c r="G14" s="145"/>
      <c r="H14" s="142">
        <v>1562</v>
      </c>
      <c r="I14" s="143"/>
      <c r="J14" s="142">
        <v>1562</v>
      </c>
      <c r="K14" s="143"/>
      <c r="L14" s="142">
        <v>1562</v>
      </c>
      <c r="M14" s="143"/>
      <c r="N14" s="142">
        <v>1562</v>
      </c>
      <c r="O14" s="143"/>
      <c r="P14" s="142">
        <v>1562</v>
      </c>
      <c r="Q14" s="143"/>
      <c r="R14" s="142">
        <v>1562</v>
      </c>
      <c r="S14" s="143"/>
      <c r="T14" s="142">
        <v>1562</v>
      </c>
      <c r="U14" s="143"/>
      <c r="V14" s="142">
        <v>1562</v>
      </c>
      <c r="W14" s="143"/>
      <c r="X14" s="142">
        <v>1562</v>
      </c>
      <c r="Y14" s="143"/>
      <c r="Z14" s="142">
        <v>1562</v>
      </c>
      <c r="AA14" s="143"/>
      <c r="AB14" s="234"/>
      <c r="AC14" s="215"/>
    </row>
    <row r="15" spans="1:37" ht="24.75" customHeight="1" thickTop="1">
      <c r="A15" s="148" t="s">
        <v>43</v>
      </c>
      <c r="B15" s="29" t="s">
        <v>66</v>
      </c>
      <c r="C15" s="12" t="s">
        <v>44</v>
      </c>
      <c r="D15" s="155">
        <v>30000</v>
      </c>
      <c r="E15" s="156"/>
      <c r="F15" s="155">
        <v>30000</v>
      </c>
      <c r="G15" s="156"/>
      <c r="H15" s="153"/>
      <c r="I15" s="154"/>
      <c r="J15" s="153"/>
      <c r="K15" s="154"/>
      <c r="L15" s="153"/>
      <c r="M15" s="154"/>
      <c r="N15" s="153"/>
      <c r="O15" s="154"/>
      <c r="P15" s="153"/>
      <c r="Q15" s="154"/>
      <c r="R15" s="153"/>
      <c r="S15" s="154"/>
      <c r="T15" s="153"/>
      <c r="U15" s="154"/>
      <c r="V15" s="153"/>
      <c r="W15" s="154"/>
      <c r="X15" s="153"/>
      <c r="Y15" s="154"/>
      <c r="Z15" s="153"/>
      <c r="AA15" s="154"/>
      <c r="AB15" s="228"/>
      <c r="AC15" s="207"/>
    </row>
    <row r="16" spans="1:37" ht="24.75" customHeight="1">
      <c r="A16" s="149"/>
      <c r="B16" s="8"/>
      <c r="C16" s="7" t="s">
        <v>45</v>
      </c>
      <c r="D16" s="96"/>
      <c r="E16" s="97"/>
      <c r="F16" s="96"/>
      <c r="G16" s="97"/>
      <c r="H16" s="94"/>
      <c r="I16" s="95"/>
      <c r="J16" s="94"/>
      <c r="K16" s="95"/>
      <c r="L16" s="94"/>
      <c r="M16" s="95"/>
      <c r="N16" s="94"/>
      <c r="O16" s="95"/>
      <c r="P16" s="94"/>
      <c r="Q16" s="95"/>
      <c r="R16" s="94"/>
      <c r="S16" s="95"/>
      <c r="T16" s="94"/>
      <c r="U16" s="95"/>
      <c r="V16" s="94"/>
      <c r="W16" s="95"/>
      <c r="X16" s="94"/>
      <c r="Y16" s="95"/>
      <c r="Z16" s="94"/>
      <c r="AA16" s="95"/>
      <c r="AB16" s="230"/>
      <c r="AC16" s="209"/>
    </row>
    <row r="17" spans="1:29" ht="24.75" customHeight="1">
      <c r="A17" s="149"/>
      <c r="B17" s="16"/>
      <c r="C17" s="7" t="s">
        <v>46</v>
      </c>
      <c r="D17" s="96"/>
      <c r="E17" s="97"/>
      <c r="F17" s="96"/>
      <c r="G17" s="97"/>
      <c r="H17" s="94"/>
      <c r="I17" s="95"/>
      <c r="J17" s="94"/>
      <c r="K17" s="95"/>
      <c r="L17" s="94"/>
      <c r="M17" s="95"/>
      <c r="N17" s="94"/>
      <c r="O17" s="95"/>
      <c r="P17" s="94"/>
      <c r="Q17" s="95"/>
      <c r="R17" s="94"/>
      <c r="S17" s="95"/>
      <c r="T17" s="94"/>
      <c r="U17" s="95"/>
      <c r="V17" s="94"/>
      <c r="W17" s="95"/>
      <c r="X17" s="94"/>
      <c r="Y17" s="95"/>
      <c r="Z17" s="94"/>
      <c r="AA17" s="95"/>
      <c r="AB17" s="230"/>
      <c r="AC17" s="209"/>
    </row>
    <row r="18" spans="1:29" ht="24.75" customHeight="1">
      <c r="A18" s="149"/>
      <c r="B18" s="100" t="s">
        <v>28</v>
      </c>
      <c r="C18" s="101"/>
      <c r="D18" s="96">
        <v>5000</v>
      </c>
      <c r="E18" s="97"/>
      <c r="F18" s="96">
        <v>5000</v>
      </c>
      <c r="G18" s="97"/>
      <c r="H18" s="94"/>
      <c r="I18" s="95"/>
      <c r="J18" s="94"/>
      <c r="K18" s="95"/>
      <c r="L18" s="94"/>
      <c r="M18" s="95"/>
      <c r="N18" s="94"/>
      <c r="O18" s="95"/>
      <c r="P18" s="94"/>
      <c r="Q18" s="95"/>
      <c r="R18" s="94"/>
      <c r="S18" s="95"/>
      <c r="T18" s="94"/>
      <c r="U18" s="95"/>
      <c r="V18" s="94"/>
      <c r="W18" s="95"/>
      <c r="X18" s="94"/>
      <c r="Y18" s="95"/>
      <c r="Z18" s="94"/>
      <c r="AA18" s="95"/>
      <c r="AB18" s="230"/>
      <c r="AC18" s="209"/>
    </row>
    <row r="19" spans="1:29" ht="24.75" customHeight="1">
      <c r="A19" s="149"/>
      <c r="B19" s="100" t="s">
        <v>29</v>
      </c>
      <c r="C19" s="101"/>
      <c r="D19" s="96"/>
      <c r="E19" s="97"/>
      <c r="F19" s="96"/>
      <c r="G19" s="97"/>
      <c r="H19" s="94"/>
      <c r="I19" s="95"/>
      <c r="J19" s="94"/>
      <c r="K19" s="95"/>
      <c r="L19" s="94"/>
      <c r="M19" s="95"/>
      <c r="N19" s="94"/>
      <c r="O19" s="95"/>
      <c r="P19" s="94"/>
      <c r="Q19" s="95"/>
      <c r="R19" s="94"/>
      <c r="S19" s="95"/>
      <c r="T19" s="94"/>
      <c r="U19" s="95"/>
      <c r="V19" s="94"/>
      <c r="W19" s="95"/>
      <c r="X19" s="94"/>
      <c r="Y19" s="95"/>
      <c r="Z19" s="94"/>
      <c r="AA19" s="95"/>
      <c r="AB19" s="230"/>
      <c r="AC19" s="209"/>
    </row>
    <row r="20" spans="1:29" ht="24.75" customHeight="1" thickBot="1">
      <c r="A20" s="150"/>
      <c r="B20" s="138" t="s">
        <v>30</v>
      </c>
      <c r="C20" s="139"/>
      <c r="D20" s="144"/>
      <c r="E20" s="145"/>
      <c r="F20" s="144"/>
      <c r="G20" s="145"/>
      <c r="H20" s="142"/>
      <c r="I20" s="143"/>
      <c r="J20" s="142"/>
      <c r="K20" s="143"/>
      <c r="L20" s="142"/>
      <c r="M20" s="143"/>
      <c r="N20" s="142"/>
      <c r="O20" s="143"/>
      <c r="P20" s="142"/>
      <c r="Q20" s="143"/>
      <c r="R20" s="142"/>
      <c r="S20" s="143"/>
      <c r="T20" s="142"/>
      <c r="U20" s="143"/>
      <c r="V20" s="142"/>
      <c r="W20" s="143"/>
      <c r="X20" s="142"/>
      <c r="Y20" s="143"/>
      <c r="Z20" s="142"/>
      <c r="AA20" s="143"/>
      <c r="AB20" s="230"/>
      <c r="AC20" s="209"/>
    </row>
    <row r="21" spans="1:29" ht="24.75" customHeight="1" thickTop="1">
      <c r="A21" s="77" t="s">
        <v>31</v>
      </c>
      <c r="B21" s="78"/>
      <c r="C21" s="79"/>
      <c r="D21" s="155">
        <f>INT(D7*D11+D8*D13+D10*D14+D9*D12+D15+D16+D17+D18+D19+D20)</f>
        <v>195000</v>
      </c>
      <c r="E21" s="156"/>
      <c r="F21" s="155">
        <f t="shared" ref="F21" si="0">INT(F7*F11+F8*F13+F10*F12+F15+F16+F17+F18+F19+F20)</f>
        <v>195000</v>
      </c>
      <c r="G21" s="156"/>
      <c r="H21" s="153">
        <f t="shared" ref="H21" si="1">INT(H7*H11+H8*H13+H10*H12+H15+H16+H17+H18+H19+H20)</f>
        <v>0</v>
      </c>
      <c r="I21" s="154"/>
      <c r="J21" s="153">
        <f>INT(J7*J11+J8*J13+J10*J12+J9*J12+J15+J16+J17+J18+J19+J20)</f>
        <v>0</v>
      </c>
      <c r="K21" s="154"/>
      <c r="L21" s="153">
        <f>INT(L7*L11+L8*L13+L10*L12+L9*L12+L15+L16+L17+L18+L19+L20)</f>
        <v>0</v>
      </c>
      <c r="M21" s="154"/>
      <c r="N21" s="153">
        <f>INT(N7*N11+N8*N13+N9*N12+N15+N16+N17+N18+N19+N20)</f>
        <v>0</v>
      </c>
      <c r="O21" s="154"/>
      <c r="P21" s="153">
        <f>INT(P7*P11+P8*P13+P9*P12+P15+P16+P17+P18+P19+P20)</f>
        <v>0</v>
      </c>
      <c r="Q21" s="154"/>
      <c r="R21" s="153">
        <f t="shared" ref="R21" si="2">INT(R7*R11+R8*R13+R10*R12+R15+R16+R17+R18+R19+R20)</f>
        <v>0</v>
      </c>
      <c r="S21" s="154"/>
      <c r="T21" s="153">
        <f>INT(T7*T11+T8*T13+T9*T12+T15+T16+T17+T18+T19+T20)</f>
        <v>0</v>
      </c>
      <c r="U21" s="154"/>
      <c r="V21" s="153">
        <f>INT(V7*V11+V8*V13+V9*V12+V15+V16+V17+V18+V19+V20)</f>
        <v>0</v>
      </c>
      <c r="W21" s="154"/>
      <c r="X21" s="153">
        <f t="shared" ref="X21" si="3">INT(X7*X11+X8*X13+X10*X12+X15+X16+X17+X18+X19+X20)</f>
        <v>0</v>
      </c>
      <c r="Y21" s="154"/>
      <c r="Z21" s="153">
        <f>INT(Z7*Z11+Z8*Z13+Z9*Z12+Z15+Z16+Z17+Z18+Z19+Z20)</f>
        <v>0</v>
      </c>
      <c r="AA21" s="154"/>
      <c r="AB21" s="230"/>
      <c r="AC21" s="209"/>
    </row>
    <row r="22" spans="1:29" ht="24.75" customHeight="1" thickBot="1">
      <c r="A22" s="133" t="s">
        <v>40</v>
      </c>
      <c r="B22" s="134"/>
      <c r="C22" s="135"/>
      <c r="D22" s="73"/>
      <c r="E22" s="74"/>
      <c r="F22" s="73"/>
      <c r="G22" s="74"/>
      <c r="H22" s="71"/>
      <c r="I22" s="72"/>
      <c r="J22" s="71"/>
      <c r="K22" s="72"/>
      <c r="L22" s="71"/>
      <c r="M22" s="72"/>
      <c r="N22" s="71"/>
      <c r="O22" s="72"/>
      <c r="P22" s="71"/>
      <c r="Q22" s="72"/>
      <c r="R22" s="71"/>
      <c r="S22" s="72"/>
      <c r="T22" s="71"/>
      <c r="U22" s="72"/>
      <c r="V22" s="71"/>
      <c r="W22" s="72"/>
      <c r="X22" s="71"/>
      <c r="Y22" s="72"/>
      <c r="Z22" s="71"/>
      <c r="AA22" s="72"/>
      <c r="AB22" s="233"/>
      <c r="AC22" s="212"/>
    </row>
    <row r="23" spans="1:29" ht="24.75" customHeight="1" thickBot="1">
      <c r="A23" s="122" t="s">
        <v>19</v>
      </c>
      <c r="B23" s="123"/>
      <c r="C23" s="124"/>
      <c r="D23" s="129">
        <f>D21+D22</f>
        <v>195000</v>
      </c>
      <c r="E23" s="130"/>
      <c r="F23" s="129">
        <f t="shared" ref="F23" si="4">F21+F22</f>
        <v>195000</v>
      </c>
      <c r="G23" s="130"/>
      <c r="H23" s="127">
        <f t="shared" ref="H23" si="5">H21+H22</f>
        <v>0</v>
      </c>
      <c r="I23" s="128"/>
      <c r="J23" s="127">
        <f t="shared" ref="J23" si="6">J21+J22</f>
        <v>0</v>
      </c>
      <c r="K23" s="128"/>
      <c r="L23" s="127">
        <f t="shared" ref="L23" si="7">L21+L22</f>
        <v>0</v>
      </c>
      <c r="M23" s="128"/>
      <c r="N23" s="127">
        <f t="shared" ref="N23" si="8">N21+N22</f>
        <v>0</v>
      </c>
      <c r="O23" s="128"/>
      <c r="P23" s="127">
        <f t="shared" ref="P23" si="9">P21+P22</f>
        <v>0</v>
      </c>
      <c r="Q23" s="128"/>
      <c r="R23" s="127">
        <f t="shared" ref="R23" si="10">R21+R22</f>
        <v>0</v>
      </c>
      <c r="S23" s="128"/>
      <c r="T23" s="127">
        <f t="shared" ref="T23" si="11">T21+T22</f>
        <v>0</v>
      </c>
      <c r="U23" s="128"/>
      <c r="V23" s="127">
        <f t="shared" ref="V23" si="12">V21+V22</f>
        <v>0</v>
      </c>
      <c r="W23" s="128"/>
      <c r="X23" s="127">
        <f t="shared" ref="X23" si="13">X21+X22</f>
        <v>0</v>
      </c>
      <c r="Y23" s="128"/>
      <c r="Z23" s="127">
        <f t="shared" ref="Z23" si="14">Z21+Z22</f>
        <v>0</v>
      </c>
      <c r="AA23" s="128"/>
      <c r="AB23" s="232"/>
      <c r="AC23" s="210"/>
    </row>
    <row r="24" spans="1:29" ht="24.75" customHeight="1">
      <c r="A24" s="88" t="s">
        <v>33</v>
      </c>
      <c r="B24" s="108" t="s">
        <v>34</v>
      </c>
      <c r="C24" s="109"/>
      <c r="D24" s="102">
        <f>D23*0.003</f>
        <v>585</v>
      </c>
      <c r="E24" s="103"/>
      <c r="F24" s="102">
        <f t="shared" ref="F24" si="15">F23*0.003</f>
        <v>585</v>
      </c>
      <c r="G24" s="103"/>
      <c r="H24" s="92">
        <f t="shared" ref="H24" si="16">H23*0.003</f>
        <v>0</v>
      </c>
      <c r="I24" s="93"/>
      <c r="J24" s="92">
        <f t="shared" ref="J24" si="17">J23*0.003</f>
        <v>0</v>
      </c>
      <c r="K24" s="93"/>
      <c r="L24" s="92">
        <f t="shared" ref="L24" si="18">L23*0.003</f>
        <v>0</v>
      </c>
      <c r="M24" s="93"/>
      <c r="N24" s="92">
        <f t="shared" ref="N24" si="19">N23*0.003</f>
        <v>0</v>
      </c>
      <c r="O24" s="93"/>
      <c r="P24" s="92">
        <f t="shared" ref="P24" si="20">P23*0.003</f>
        <v>0</v>
      </c>
      <c r="Q24" s="93"/>
      <c r="R24" s="92">
        <f t="shared" ref="R24" si="21">R23*0.003</f>
        <v>0</v>
      </c>
      <c r="S24" s="93"/>
      <c r="T24" s="92">
        <f t="shared" ref="T24" si="22">T23*0.003</f>
        <v>0</v>
      </c>
      <c r="U24" s="93"/>
      <c r="V24" s="92">
        <f t="shared" ref="V24" si="23">V23*0.003</f>
        <v>0</v>
      </c>
      <c r="W24" s="93"/>
      <c r="X24" s="92">
        <f t="shared" ref="X24" si="24">X23*0.003</f>
        <v>0</v>
      </c>
      <c r="Y24" s="93"/>
      <c r="Z24" s="92">
        <f t="shared" ref="Z24" si="25">Z23*0.003</f>
        <v>0</v>
      </c>
      <c r="AA24" s="93"/>
      <c r="AB24" s="231"/>
      <c r="AC24" s="211"/>
    </row>
    <row r="25" spans="1:29" ht="24.75" customHeight="1">
      <c r="A25" s="89"/>
      <c r="B25" s="100" t="s">
        <v>35</v>
      </c>
      <c r="C25" s="101"/>
      <c r="D25" s="96">
        <v>0</v>
      </c>
      <c r="E25" s="97"/>
      <c r="F25" s="96">
        <v>0</v>
      </c>
      <c r="G25" s="97"/>
      <c r="H25" s="94">
        <v>0</v>
      </c>
      <c r="I25" s="95"/>
      <c r="J25" s="94">
        <v>0</v>
      </c>
      <c r="K25" s="95"/>
      <c r="L25" s="94">
        <v>230</v>
      </c>
      <c r="M25" s="95"/>
      <c r="N25" s="94">
        <v>1800</v>
      </c>
      <c r="O25" s="95"/>
      <c r="P25" s="94">
        <v>1950</v>
      </c>
      <c r="Q25" s="95"/>
      <c r="R25" s="94">
        <v>0</v>
      </c>
      <c r="S25" s="95"/>
      <c r="T25" s="94">
        <v>2860</v>
      </c>
      <c r="U25" s="95"/>
      <c r="V25" s="94">
        <v>1440</v>
      </c>
      <c r="W25" s="95"/>
      <c r="X25" s="94">
        <v>2550</v>
      </c>
      <c r="Y25" s="95"/>
      <c r="Z25" s="94">
        <v>1240</v>
      </c>
      <c r="AA25" s="95"/>
      <c r="AB25" s="230"/>
      <c r="AC25" s="209"/>
    </row>
    <row r="26" spans="1:29" ht="24.75" customHeight="1">
      <c r="A26" s="89"/>
      <c r="B26" s="100" t="s">
        <v>48</v>
      </c>
      <c r="C26" s="101"/>
      <c r="D26" s="96">
        <v>0</v>
      </c>
      <c r="E26" s="97"/>
      <c r="F26" s="96">
        <v>0</v>
      </c>
      <c r="G26" s="97"/>
      <c r="H26" s="94">
        <v>0</v>
      </c>
      <c r="I26" s="95"/>
      <c r="J26" s="94">
        <v>0</v>
      </c>
      <c r="K26" s="95"/>
      <c r="L26" s="94">
        <v>0</v>
      </c>
      <c r="M26" s="95"/>
      <c r="N26" s="94">
        <v>5800</v>
      </c>
      <c r="O26" s="95"/>
      <c r="P26" s="94">
        <v>0</v>
      </c>
      <c r="Q26" s="95"/>
      <c r="R26" s="94">
        <v>0</v>
      </c>
      <c r="S26" s="95"/>
      <c r="T26" s="94">
        <v>0</v>
      </c>
      <c r="U26" s="95"/>
      <c r="V26" s="94">
        <v>0</v>
      </c>
      <c r="W26" s="95"/>
      <c r="X26" s="94">
        <v>0</v>
      </c>
      <c r="Y26" s="95"/>
      <c r="Z26" s="94">
        <v>0</v>
      </c>
      <c r="AA26" s="95"/>
      <c r="AB26" s="230"/>
      <c r="AC26" s="209"/>
    </row>
    <row r="27" spans="1:29" ht="24.75" customHeight="1">
      <c r="A27" s="90"/>
      <c r="B27" s="100" t="s">
        <v>49</v>
      </c>
      <c r="C27" s="101"/>
      <c r="D27" s="84">
        <v>0</v>
      </c>
      <c r="E27" s="85"/>
      <c r="F27" s="84">
        <v>0</v>
      </c>
      <c r="G27" s="85"/>
      <c r="H27" s="82">
        <v>0</v>
      </c>
      <c r="I27" s="83"/>
      <c r="J27" s="82">
        <v>0</v>
      </c>
      <c r="K27" s="83"/>
      <c r="L27" s="82">
        <v>0</v>
      </c>
      <c r="M27" s="83"/>
      <c r="N27" s="82">
        <v>0</v>
      </c>
      <c r="O27" s="83"/>
      <c r="P27" s="82">
        <v>0</v>
      </c>
      <c r="Q27" s="83"/>
      <c r="R27" s="82">
        <v>0</v>
      </c>
      <c r="S27" s="83"/>
      <c r="T27" s="82">
        <v>0</v>
      </c>
      <c r="U27" s="83"/>
      <c r="V27" s="82">
        <v>0</v>
      </c>
      <c r="W27" s="83"/>
      <c r="X27" s="82">
        <v>0</v>
      </c>
      <c r="Y27" s="83"/>
      <c r="Z27" s="82">
        <v>0</v>
      </c>
      <c r="AA27" s="83"/>
      <c r="AB27" s="228"/>
      <c r="AC27" s="207"/>
    </row>
    <row r="28" spans="1:29" ht="24.75" customHeight="1" thickBot="1">
      <c r="A28" s="91"/>
      <c r="B28" s="112" t="s">
        <v>52</v>
      </c>
      <c r="C28" s="113"/>
      <c r="D28" s="73">
        <v>0</v>
      </c>
      <c r="E28" s="74"/>
      <c r="F28" s="73">
        <v>0</v>
      </c>
      <c r="G28" s="74"/>
      <c r="H28" s="71">
        <v>0</v>
      </c>
      <c r="I28" s="72"/>
      <c r="J28" s="71">
        <v>0</v>
      </c>
      <c r="K28" s="72"/>
      <c r="L28" s="71">
        <v>0</v>
      </c>
      <c r="M28" s="72"/>
      <c r="N28" s="71">
        <v>500</v>
      </c>
      <c r="O28" s="72"/>
      <c r="P28" s="71">
        <v>0</v>
      </c>
      <c r="Q28" s="72"/>
      <c r="R28" s="71">
        <v>0</v>
      </c>
      <c r="S28" s="72"/>
      <c r="T28" s="71">
        <v>20000</v>
      </c>
      <c r="U28" s="72"/>
      <c r="V28" s="71">
        <v>0</v>
      </c>
      <c r="W28" s="72"/>
      <c r="X28" s="71">
        <v>0</v>
      </c>
      <c r="Y28" s="72"/>
      <c r="Z28" s="71">
        <v>50000</v>
      </c>
      <c r="AA28" s="72"/>
      <c r="AB28" s="229"/>
      <c r="AC28" s="208"/>
    </row>
    <row r="29" spans="1:29" ht="24.75" customHeight="1" thickBot="1">
      <c r="A29" s="77" t="s">
        <v>37</v>
      </c>
      <c r="B29" s="78"/>
      <c r="C29" s="79"/>
      <c r="D29" s="84">
        <f>SUM(D24:D28)</f>
        <v>585</v>
      </c>
      <c r="E29" s="85"/>
      <c r="F29" s="84">
        <f t="shared" ref="F29" si="26">SUM(F24:F28)</f>
        <v>585</v>
      </c>
      <c r="G29" s="85"/>
      <c r="H29" s="82">
        <f t="shared" ref="H29" si="27">SUM(H24:H28)</f>
        <v>0</v>
      </c>
      <c r="I29" s="83"/>
      <c r="J29" s="82">
        <f t="shared" ref="J29" si="28">SUM(J24:J28)</f>
        <v>0</v>
      </c>
      <c r="K29" s="83"/>
      <c r="L29" s="82">
        <f t="shared" ref="L29" si="29">SUM(L24:L28)</f>
        <v>230</v>
      </c>
      <c r="M29" s="83"/>
      <c r="N29" s="82">
        <f t="shared" ref="N29" si="30">SUM(N24:N28)</f>
        <v>8100</v>
      </c>
      <c r="O29" s="83"/>
      <c r="P29" s="82">
        <f t="shared" ref="P29" si="31">SUM(P24:P28)</f>
        <v>1950</v>
      </c>
      <c r="Q29" s="83"/>
      <c r="R29" s="82">
        <f t="shared" ref="R29" si="32">SUM(R24:R28)</f>
        <v>0</v>
      </c>
      <c r="S29" s="83"/>
      <c r="T29" s="82">
        <f t="shared" ref="T29" si="33">SUM(T24:T28)</f>
        <v>22860</v>
      </c>
      <c r="U29" s="83"/>
      <c r="V29" s="82">
        <f t="shared" ref="V29" si="34">SUM(V24:V28)</f>
        <v>1440</v>
      </c>
      <c r="W29" s="83"/>
      <c r="X29" s="82">
        <f t="shared" ref="X29" si="35">SUM(X24:X28)</f>
        <v>2550</v>
      </c>
      <c r="Y29" s="83"/>
      <c r="Z29" s="82">
        <f t="shared" ref="Z29" si="36">SUM(Z24:Z28)</f>
        <v>51240</v>
      </c>
      <c r="AA29" s="227"/>
      <c r="AB29" s="228"/>
      <c r="AC29" s="207"/>
    </row>
    <row r="30" spans="1:29" ht="24.75" customHeight="1" thickTop="1" thickBot="1">
      <c r="A30" s="66" t="s">
        <v>38</v>
      </c>
      <c r="B30" s="67"/>
      <c r="C30" s="68"/>
      <c r="D30" s="62">
        <f>D23-D29</f>
        <v>194415</v>
      </c>
      <c r="E30" s="63"/>
      <c r="F30" s="62">
        <f>F23-F29+F25</f>
        <v>194415</v>
      </c>
      <c r="G30" s="63"/>
      <c r="H30" s="253">
        <f>H23-H29+H25</f>
        <v>0</v>
      </c>
      <c r="I30" s="254"/>
      <c r="J30" s="253">
        <f>J23-J29+J25</f>
        <v>0</v>
      </c>
      <c r="K30" s="254"/>
      <c r="L30" s="253">
        <f>L23-L29+L25</f>
        <v>0</v>
      </c>
      <c r="M30" s="254"/>
      <c r="N30" s="253">
        <f>N23-N29+N25</f>
        <v>-6300</v>
      </c>
      <c r="O30" s="254"/>
      <c r="P30" s="253">
        <f>P23-P29+P25</f>
        <v>0</v>
      </c>
      <c r="Q30" s="254"/>
      <c r="R30" s="253">
        <f>R23-R29+R25</f>
        <v>0</v>
      </c>
      <c r="S30" s="254"/>
      <c r="T30" s="253">
        <f>T23-T29+T25</f>
        <v>-20000</v>
      </c>
      <c r="U30" s="254"/>
      <c r="V30" s="253">
        <f>V23-V29+V25</f>
        <v>0</v>
      </c>
      <c r="W30" s="254"/>
      <c r="X30" s="253">
        <f>X21-X29+X25</f>
        <v>0</v>
      </c>
      <c r="Y30" s="254"/>
      <c r="Z30" s="60">
        <f>Z23-Z29</f>
        <v>-51240</v>
      </c>
      <c r="AA30" s="225"/>
      <c r="AB30" s="226"/>
      <c r="AC30" s="206"/>
    </row>
    <row r="31" spans="1:29" ht="37.5" customHeight="1" thickBot="1">
      <c r="A31" s="177" t="s">
        <v>117</v>
      </c>
      <c r="B31" s="177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178"/>
      <c r="AA31" s="178"/>
      <c r="AB31" s="178"/>
      <c r="AC31" s="178"/>
    </row>
    <row r="32" spans="1:29" ht="23.25" customHeight="1" thickTop="1">
      <c r="A32" s="180" t="s">
        <v>0</v>
      </c>
      <c r="B32" s="181"/>
      <c r="C32" s="181"/>
      <c r="D32" s="182"/>
      <c r="E32" s="183" t="s">
        <v>1</v>
      </c>
      <c r="F32" s="181"/>
      <c r="G32" s="181"/>
      <c r="H32" s="181"/>
      <c r="I32" s="181"/>
      <c r="J32" s="181"/>
      <c r="K32" s="182"/>
      <c r="L32" s="183" t="s">
        <v>2</v>
      </c>
      <c r="M32" s="181"/>
      <c r="N32" s="181"/>
      <c r="O32" s="181"/>
      <c r="P32" s="181"/>
      <c r="Q32" s="181"/>
      <c r="R32" s="182"/>
      <c r="S32" s="183" t="s">
        <v>3</v>
      </c>
      <c r="T32" s="181"/>
      <c r="U32" s="181"/>
      <c r="V32" s="181"/>
      <c r="W32" s="181"/>
      <c r="X32" s="181"/>
      <c r="Y32" s="182"/>
      <c r="Z32" s="181" t="s">
        <v>4</v>
      </c>
      <c r="AA32" s="181"/>
      <c r="AB32" s="181"/>
      <c r="AC32" s="184"/>
    </row>
    <row r="33" spans="1:29" ht="23.25" customHeight="1" thickBot="1">
      <c r="A33" s="185"/>
      <c r="B33" s="186"/>
      <c r="C33" s="187"/>
      <c r="D33" s="139"/>
      <c r="E33" s="188" t="s">
        <v>47</v>
      </c>
      <c r="F33" s="189"/>
      <c r="G33" s="189"/>
      <c r="H33" s="189"/>
      <c r="I33" s="189"/>
      <c r="J33" s="189"/>
      <c r="K33" s="190"/>
      <c r="L33" s="138"/>
      <c r="M33" s="187"/>
      <c r="N33" s="187"/>
      <c r="O33" s="187"/>
      <c r="P33" s="187"/>
      <c r="Q33" s="187"/>
      <c r="R33" s="139"/>
      <c r="S33" s="191" t="s">
        <v>100</v>
      </c>
      <c r="T33" s="192"/>
      <c r="U33" s="192"/>
      <c r="V33" s="192"/>
      <c r="W33" s="192"/>
      <c r="X33" s="192"/>
      <c r="Y33" s="193"/>
      <c r="Z33" s="194" t="s">
        <v>5</v>
      </c>
      <c r="AA33" s="194"/>
      <c r="AB33" s="194"/>
      <c r="AC33" s="195"/>
    </row>
    <row r="34" spans="1:29" ht="23.25" customHeight="1" thickTop="1" thickBo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23.25" customHeight="1">
      <c r="A35" s="170" t="s">
        <v>6</v>
      </c>
      <c r="B35" s="171"/>
      <c r="C35" s="172"/>
      <c r="D35" s="202" t="s">
        <v>11</v>
      </c>
      <c r="E35" s="203"/>
      <c r="F35" s="202" t="s">
        <v>12</v>
      </c>
      <c r="G35" s="203"/>
      <c r="H35" s="167" t="s">
        <v>13</v>
      </c>
      <c r="I35" s="168"/>
      <c r="J35" s="167" t="s">
        <v>14</v>
      </c>
      <c r="K35" s="168"/>
      <c r="L35" s="167" t="s">
        <v>15</v>
      </c>
      <c r="M35" s="168"/>
      <c r="N35" s="167" t="s">
        <v>16</v>
      </c>
      <c r="O35" s="168"/>
      <c r="P35" s="167" t="s">
        <v>17</v>
      </c>
      <c r="Q35" s="168"/>
      <c r="R35" s="167" t="s">
        <v>18</v>
      </c>
      <c r="S35" s="168"/>
      <c r="T35" s="167" t="s">
        <v>7</v>
      </c>
      <c r="U35" s="168"/>
      <c r="V35" s="167" t="s">
        <v>8</v>
      </c>
      <c r="W35" s="168"/>
      <c r="X35" s="167" t="s">
        <v>9</v>
      </c>
      <c r="Y35" s="168"/>
      <c r="Z35" s="202" t="s">
        <v>10</v>
      </c>
      <c r="AA35" s="241"/>
      <c r="AB35" s="238" t="s">
        <v>19</v>
      </c>
      <c r="AC35" s="169"/>
    </row>
    <row r="36" spans="1:29" ht="23.25" customHeight="1">
      <c r="A36" s="162" t="s">
        <v>41</v>
      </c>
      <c r="B36" s="163"/>
      <c r="C36" s="164"/>
      <c r="D36" s="31">
        <v>3</v>
      </c>
      <c r="E36" s="32" t="s">
        <v>20</v>
      </c>
      <c r="F36" s="31">
        <v>13</v>
      </c>
      <c r="G36" s="32" t="s">
        <v>20</v>
      </c>
      <c r="H36" s="3">
        <v>15</v>
      </c>
      <c r="I36" s="4" t="s">
        <v>20</v>
      </c>
      <c r="J36" s="3">
        <v>7</v>
      </c>
      <c r="K36" s="4" t="s">
        <v>20</v>
      </c>
      <c r="L36" s="3"/>
      <c r="M36" s="4" t="s">
        <v>20</v>
      </c>
      <c r="N36" s="3">
        <v>18</v>
      </c>
      <c r="O36" s="4" t="s">
        <v>20</v>
      </c>
      <c r="P36" s="3">
        <v>14</v>
      </c>
      <c r="Q36" s="4" t="s">
        <v>20</v>
      </c>
      <c r="R36" s="3">
        <v>10</v>
      </c>
      <c r="S36" s="4" t="s">
        <v>20</v>
      </c>
      <c r="T36" s="3">
        <v>19</v>
      </c>
      <c r="U36" s="4" t="s">
        <v>20</v>
      </c>
      <c r="V36" s="3">
        <v>2</v>
      </c>
      <c r="W36" s="4" t="s">
        <v>20</v>
      </c>
      <c r="X36" s="3">
        <v>1</v>
      </c>
      <c r="Y36" s="4" t="s">
        <v>20</v>
      </c>
      <c r="Z36" s="31">
        <v>3</v>
      </c>
      <c r="AA36" s="32" t="s">
        <v>20</v>
      </c>
      <c r="AB36" s="24"/>
      <c r="AC36" s="9" t="s">
        <v>20</v>
      </c>
    </row>
    <row r="37" spans="1:29" ht="23.25" customHeight="1">
      <c r="A37" s="162" t="s">
        <v>42</v>
      </c>
      <c r="B37" s="163"/>
      <c r="C37" s="164"/>
      <c r="D37" s="31">
        <v>1</v>
      </c>
      <c r="E37" s="32" t="s">
        <v>20</v>
      </c>
      <c r="F37" s="31">
        <v>1</v>
      </c>
      <c r="G37" s="32" t="s">
        <v>20</v>
      </c>
      <c r="H37" s="3"/>
      <c r="I37" s="4" t="s">
        <v>20</v>
      </c>
      <c r="J37" s="3"/>
      <c r="K37" s="4" t="s">
        <v>20</v>
      </c>
      <c r="L37" s="3">
        <v>3</v>
      </c>
      <c r="M37" s="4" t="s">
        <v>20</v>
      </c>
      <c r="N37" s="3">
        <v>1</v>
      </c>
      <c r="O37" s="4" t="s">
        <v>20</v>
      </c>
      <c r="P37" s="3">
        <v>1</v>
      </c>
      <c r="Q37" s="4" t="s">
        <v>20</v>
      </c>
      <c r="R37" s="3">
        <v>4</v>
      </c>
      <c r="S37" s="4" t="s">
        <v>20</v>
      </c>
      <c r="T37" s="3">
        <v>1</v>
      </c>
      <c r="U37" s="4" t="s">
        <v>20</v>
      </c>
      <c r="V37" s="3"/>
      <c r="W37" s="4" t="s">
        <v>20</v>
      </c>
      <c r="X37" s="3">
        <v>1</v>
      </c>
      <c r="Y37" s="4" t="s">
        <v>20</v>
      </c>
      <c r="Z37" s="31"/>
      <c r="AA37" s="32" t="s">
        <v>20</v>
      </c>
      <c r="AB37" s="24"/>
      <c r="AC37" s="9" t="s">
        <v>21</v>
      </c>
    </row>
    <row r="38" spans="1:29" ht="23.25" customHeight="1">
      <c r="A38" s="162" t="s">
        <v>50</v>
      </c>
      <c r="B38" s="163"/>
      <c r="C38" s="164"/>
      <c r="D38" s="31"/>
      <c r="E38" s="32" t="s">
        <v>21</v>
      </c>
      <c r="F38" s="31">
        <v>0.5</v>
      </c>
      <c r="G38" s="32" t="s">
        <v>21</v>
      </c>
      <c r="H38" s="3"/>
      <c r="I38" s="4" t="s">
        <v>21</v>
      </c>
      <c r="J38" s="3"/>
      <c r="K38" s="4" t="s">
        <v>21</v>
      </c>
      <c r="L38" s="3"/>
      <c r="M38" s="4" t="s">
        <v>21</v>
      </c>
      <c r="N38" s="3"/>
      <c r="O38" s="4" t="s">
        <v>21</v>
      </c>
      <c r="P38" s="3">
        <v>1</v>
      </c>
      <c r="Q38" s="4" t="s">
        <v>21</v>
      </c>
      <c r="R38" s="3"/>
      <c r="S38" s="4" t="s">
        <v>21</v>
      </c>
      <c r="T38" s="3"/>
      <c r="U38" s="4" t="s">
        <v>21</v>
      </c>
      <c r="V38" s="3"/>
      <c r="W38" s="4" t="s">
        <v>21</v>
      </c>
      <c r="X38" s="3"/>
      <c r="Y38" s="4" t="s">
        <v>21</v>
      </c>
      <c r="Z38" s="31"/>
      <c r="AA38" s="32" t="s">
        <v>21</v>
      </c>
      <c r="AB38" s="24"/>
      <c r="AC38" s="9" t="s">
        <v>21</v>
      </c>
    </row>
    <row r="39" spans="1:29" ht="23.25" customHeight="1" thickBot="1">
      <c r="A39" s="162" t="s">
        <v>62</v>
      </c>
      <c r="B39" s="163"/>
      <c r="C39" s="164"/>
      <c r="D39" s="31"/>
      <c r="E39" s="32" t="s">
        <v>21</v>
      </c>
      <c r="F39" s="31"/>
      <c r="G39" s="32" t="s">
        <v>21</v>
      </c>
      <c r="H39" s="3"/>
      <c r="I39" s="4" t="s">
        <v>21</v>
      </c>
      <c r="J39" s="3"/>
      <c r="K39" s="4" t="s">
        <v>21</v>
      </c>
      <c r="L39" s="3">
        <v>9</v>
      </c>
      <c r="M39" s="4" t="s">
        <v>21</v>
      </c>
      <c r="N39" s="3"/>
      <c r="O39" s="4" t="s">
        <v>21</v>
      </c>
      <c r="P39" s="3"/>
      <c r="Q39" s="4" t="s">
        <v>21</v>
      </c>
      <c r="R39" s="3"/>
      <c r="S39" s="4" t="s">
        <v>21</v>
      </c>
      <c r="T39" s="3"/>
      <c r="U39" s="4" t="s">
        <v>21</v>
      </c>
      <c r="V39" s="3"/>
      <c r="W39" s="4" t="s">
        <v>21</v>
      </c>
      <c r="X39" s="3"/>
      <c r="Y39" s="4" t="s">
        <v>21</v>
      </c>
      <c r="Z39" s="31"/>
      <c r="AA39" s="32" t="s">
        <v>21</v>
      </c>
      <c r="AB39" s="24"/>
      <c r="AC39" s="9" t="s">
        <v>21</v>
      </c>
    </row>
    <row r="40" spans="1:29" ht="23.25" customHeight="1" thickTop="1">
      <c r="A40" s="77" t="s">
        <v>25</v>
      </c>
      <c r="B40" s="78"/>
      <c r="C40" s="79"/>
      <c r="D40" s="155">
        <v>8000</v>
      </c>
      <c r="E40" s="156"/>
      <c r="F40" s="155">
        <v>8000</v>
      </c>
      <c r="G40" s="156"/>
      <c r="H40" s="153">
        <v>8000</v>
      </c>
      <c r="I40" s="154"/>
      <c r="J40" s="153">
        <v>8000</v>
      </c>
      <c r="K40" s="154"/>
      <c r="L40" s="153">
        <v>8000</v>
      </c>
      <c r="M40" s="154"/>
      <c r="N40" s="153">
        <v>8000</v>
      </c>
      <c r="O40" s="154"/>
      <c r="P40" s="153">
        <v>9800</v>
      </c>
      <c r="Q40" s="154"/>
      <c r="R40" s="153">
        <v>9800</v>
      </c>
      <c r="S40" s="154"/>
      <c r="T40" s="153">
        <v>9800</v>
      </c>
      <c r="U40" s="154"/>
      <c r="V40" s="153">
        <v>9800</v>
      </c>
      <c r="W40" s="154"/>
      <c r="X40" s="153">
        <v>9800</v>
      </c>
      <c r="Y40" s="154"/>
      <c r="Z40" s="155">
        <v>9800</v>
      </c>
      <c r="AA40" s="156"/>
      <c r="AB40" s="235"/>
      <c r="AC40" s="236"/>
    </row>
    <row r="41" spans="1:29" ht="23.25" customHeight="1">
      <c r="A41" s="162" t="s">
        <v>50</v>
      </c>
      <c r="B41" s="163"/>
      <c r="C41" s="164"/>
      <c r="D41" s="96">
        <v>1250</v>
      </c>
      <c r="E41" s="97"/>
      <c r="F41" s="96">
        <v>1250</v>
      </c>
      <c r="G41" s="97"/>
      <c r="H41" s="94">
        <v>1250</v>
      </c>
      <c r="I41" s="95"/>
      <c r="J41" s="94">
        <v>1250</v>
      </c>
      <c r="K41" s="95"/>
      <c r="L41" s="94">
        <v>1250</v>
      </c>
      <c r="M41" s="95"/>
      <c r="N41" s="94">
        <v>1250</v>
      </c>
      <c r="O41" s="95"/>
      <c r="P41" s="94">
        <v>1531</v>
      </c>
      <c r="Q41" s="95"/>
      <c r="R41" s="94">
        <v>1531</v>
      </c>
      <c r="S41" s="95"/>
      <c r="T41" s="94">
        <v>1531</v>
      </c>
      <c r="U41" s="95"/>
      <c r="V41" s="94">
        <v>1531</v>
      </c>
      <c r="W41" s="95"/>
      <c r="X41" s="94">
        <v>1531</v>
      </c>
      <c r="Y41" s="95"/>
      <c r="Z41" s="96">
        <v>1531</v>
      </c>
      <c r="AA41" s="97"/>
      <c r="AB41" s="230"/>
      <c r="AC41" s="209"/>
    </row>
    <row r="42" spans="1:29" ht="23.25" customHeight="1">
      <c r="A42" s="165" t="s">
        <v>27</v>
      </c>
      <c r="B42" s="166"/>
      <c r="C42" s="163"/>
      <c r="D42" s="96">
        <v>10000</v>
      </c>
      <c r="E42" s="97"/>
      <c r="F42" s="96">
        <v>10000</v>
      </c>
      <c r="G42" s="97"/>
      <c r="H42" s="94">
        <v>10000</v>
      </c>
      <c r="I42" s="95"/>
      <c r="J42" s="94">
        <v>10000</v>
      </c>
      <c r="K42" s="95"/>
      <c r="L42" s="94">
        <v>10000</v>
      </c>
      <c r="M42" s="95"/>
      <c r="N42" s="94">
        <v>10000</v>
      </c>
      <c r="O42" s="95"/>
      <c r="P42" s="94">
        <v>12250</v>
      </c>
      <c r="Q42" s="95"/>
      <c r="R42" s="94">
        <v>12250</v>
      </c>
      <c r="S42" s="95"/>
      <c r="T42" s="94">
        <v>12250</v>
      </c>
      <c r="U42" s="95"/>
      <c r="V42" s="94">
        <v>12250</v>
      </c>
      <c r="W42" s="95"/>
      <c r="X42" s="94">
        <v>12250</v>
      </c>
      <c r="Y42" s="95"/>
      <c r="Z42" s="96">
        <v>12250</v>
      </c>
      <c r="AA42" s="97"/>
      <c r="AB42" s="230"/>
      <c r="AC42" s="209"/>
    </row>
    <row r="43" spans="1:29" ht="23.25" customHeight="1" thickBot="1">
      <c r="A43" s="159" t="s">
        <v>51</v>
      </c>
      <c r="B43" s="160"/>
      <c r="C43" s="161"/>
      <c r="D43" s="144">
        <v>1562</v>
      </c>
      <c r="E43" s="145"/>
      <c r="F43" s="144">
        <v>1562</v>
      </c>
      <c r="G43" s="145"/>
      <c r="H43" s="142">
        <v>1562</v>
      </c>
      <c r="I43" s="143"/>
      <c r="J43" s="142">
        <v>1562</v>
      </c>
      <c r="K43" s="143"/>
      <c r="L43" s="142">
        <v>1562</v>
      </c>
      <c r="M43" s="143"/>
      <c r="N43" s="142">
        <v>1562</v>
      </c>
      <c r="O43" s="143"/>
      <c r="P43" s="142">
        <v>1914</v>
      </c>
      <c r="Q43" s="143"/>
      <c r="R43" s="142">
        <v>1914</v>
      </c>
      <c r="S43" s="143"/>
      <c r="T43" s="142">
        <v>1914</v>
      </c>
      <c r="U43" s="143"/>
      <c r="V43" s="142">
        <v>1914</v>
      </c>
      <c r="W43" s="143"/>
      <c r="X43" s="142">
        <v>1914</v>
      </c>
      <c r="Y43" s="143"/>
      <c r="Z43" s="144">
        <v>1914</v>
      </c>
      <c r="AA43" s="145"/>
      <c r="AB43" s="234"/>
      <c r="AC43" s="215"/>
    </row>
    <row r="44" spans="1:29" ht="23.25" customHeight="1" thickTop="1">
      <c r="A44" s="148" t="s">
        <v>43</v>
      </c>
      <c r="B44" s="29" t="s">
        <v>66</v>
      </c>
      <c r="C44" s="12" t="s">
        <v>44</v>
      </c>
      <c r="D44" s="155">
        <v>6375</v>
      </c>
      <c r="E44" s="156"/>
      <c r="F44" s="155">
        <v>21375</v>
      </c>
      <c r="G44" s="156"/>
      <c r="H44" s="153">
        <v>22500</v>
      </c>
      <c r="I44" s="154"/>
      <c r="J44" s="153">
        <v>10500</v>
      </c>
      <c r="K44" s="154"/>
      <c r="L44" s="153">
        <v>5625</v>
      </c>
      <c r="M44" s="154"/>
      <c r="N44" s="153">
        <v>27375</v>
      </c>
      <c r="O44" s="154"/>
      <c r="P44" s="153"/>
      <c r="Q44" s="154"/>
      <c r="R44" s="153"/>
      <c r="S44" s="154"/>
      <c r="T44" s="153"/>
      <c r="U44" s="154"/>
      <c r="V44" s="153"/>
      <c r="W44" s="154"/>
      <c r="X44" s="153"/>
      <c r="Y44" s="154"/>
      <c r="Z44" s="155"/>
      <c r="AA44" s="156"/>
      <c r="AB44" s="228"/>
      <c r="AC44" s="207"/>
    </row>
    <row r="45" spans="1:29" ht="23.25" customHeight="1">
      <c r="A45" s="149"/>
      <c r="B45" s="8" t="s">
        <v>71</v>
      </c>
      <c r="C45" s="7" t="s">
        <v>45</v>
      </c>
      <c r="D45" s="96">
        <v>50000</v>
      </c>
      <c r="E45" s="97"/>
      <c r="F45" s="96">
        <v>50000</v>
      </c>
      <c r="G45" s="97"/>
      <c r="H45" s="94">
        <v>50000</v>
      </c>
      <c r="I45" s="95"/>
      <c r="J45" s="94">
        <v>0</v>
      </c>
      <c r="K45" s="95"/>
      <c r="L45" s="94">
        <v>5960</v>
      </c>
      <c r="M45" s="95"/>
      <c r="N45" s="94"/>
      <c r="O45" s="95"/>
      <c r="P45" s="94"/>
      <c r="Q45" s="95"/>
      <c r="R45" s="94"/>
      <c r="S45" s="95"/>
      <c r="T45" s="94"/>
      <c r="U45" s="95"/>
      <c r="V45" s="94"/>
      <c r="W45" s="95"/>
      <c r="X45" s="94"/>
      <c r="Y45" s="95"/>
      <c r="Z45" s="96"/>
      <c r="AA45" s="97"/>
      <c r="AB45" s="230"/>
      <c r="AC45" s="209"/>
    </row>
    <row r="46" spans="1:29" ht="23.25" customHeight="1">
      <c r="A46" s="149"/>
      <c r="B46" s="100" t="s">
        <v>29</v>
      </c>
      <c r="C46" s="101"/>
      <c r="D46" s="96"/>
      <c r="E46" s="97"/>
      <c r="F46" s="96"/>
      <c r="G46" s="97"/>
      <c r="H46" s="94"/>
      <c r="I46" s="95"/>
      <c r="J46" s="94"/>
      <c r="K46" s="95"/>
      <c r="L46" s="94"/>
      <c r="M46" s="95"/>
      <c r="N46" s="94">
        <v>900</v>
      </c>
      <c r="O46" s="95"/>
      <c r="P46" s="94"/>
      <c r="Q46" s="95"/>
      <c r="R46" s="94"/>
      <c r="S46" s="95"/>
      <c r="T46" s="94"/>
      <c r="U46" s="95"/>
      <c r="V46" s="94"/>
      <c r="W46" s="95"/>
      <c r="X46" s="94"/>
      <c r="Y46" s="95"/>
      <c r="Z46" s="96">
        <v>450</v>
      </c>
      <c r="AA46" s="97"/>
      <c r="AB46" s="230"/>
      <c r="AC46" s="209"/>
    </row>
    <row r="47" spans="1:29" ht="23.25" customHeight="1">
      <c r="A47" s="149"/>
      <c r="B47" s="100" t="s">
        <v>28</v>
      </c>
      <c r="C47" s="101"/>
      <c r="D47" s="96">
        <v>5400</v>
      </c>
      <c r="E47" s="97"/>
      <c r="F47" s="96">
        <v>7048</v>
      </c>
      <c r="G47" s="97"/>
      <c r="H47" s="94">
        <v>5944</v>
      </c>
      <c r="I47" s="95"/>
      <c r="J47" s="94">
        <v>8240</v>
      </c>
      <c r="K47" s="95"/>
      <c r="L47" s="94">
        <v>50000</v>
      </c>
      <c r="M47" s="95"/>
      <c r="N47" s="94">
        <v>50000</v>
      </c>
      <c r="O47" s="95"/>
      <c r="P47" s="94">
        <v>4824</v>
      </c>
      <c r="Q47" s="95"/>
      <c r="R47" s="94">
        <v>3728</v>
      </c>
      <c r="S47" s="95"/>
      <c r="T47" s="94">
        <v>5760</v>
      </c>
      <c r="U47" s="95"/>
      <c r="V47" s="94">
        <v>7840</v>
      </c>
      <c r="W47" s="95"/>
      <c r="X47" s="94">
        <v>4976</v>
      </c>
      <c r="Y47" s="95"/>
      <c r="Z47" s="96">
        <v>8724</v>
      </c>
      <c r="AA47" s="97"/>
      <c r="AB47" s="230"/>
      <c r="AC47" s="209"/>
    </row>
    <row r="48" spans="1:29" ht="23.25" customHeight="1">
      <c r="A48" s="149"/>
      <c r="B48" s="100" t="s">
        <v>108</v>
      </c>
      <c r="C48" s="101"/>
      <c r="D48" s="118">
        <v>204225</v>
      </c>
      <c r="E48" s="119"/>
      <c r="F48" s="118">
        <v>625</v>
      </c>
      <c r="G48" s="119"/>
      <c r="H48" s="116">
        <v>30000</v>
      </c>
      <c r="I48" s="117"/>
      <c r="J48" s="116">
        <v>240000</v>
      </c>
      <c r="K48" s="117"/>
      <c r="L48" s="116">
        <v>296720</v>
      </c>
      <c r="M48" s="117"/>
      <c r="N48" s="116">
        <v>214720</v>
      </c>
      <c r="O48" s="117"/>
      <c r="P48" s="94">
        <v>450</v>
      </c>
      <c r="Q48" s="95"/>
      <c r="R48" s="94">
        <v>43424</v>
      </c>
      <c r="S48" s="95"/>
      <c r="T48" s="94">
        <v>5000</v>
      </c>
      <c r="U48" s="95"/>
      <c r="V48" s="94">
        <v>42000</v>
      </c>
      <c r="W48" s="95"/>
      <c r="X48" s="94">
        <v>112500</v>
      </c>
      <c r="Y48" s="95"/>
      <c r="Z48" s="96"/>
      <c r="AA48" s="97"/>
      <c r="AB48" s="230"/>
      <c r="AC48" s="209"/>
    </row>
    <row r="49" spans="1:29" ht="23.25" customHeight="1" thickBot="1">
      <c r="A49" s="150"/>
      <c r="B49" s="138" t="s">
        <v>113</v>
      </c>
      <c r="C49" s="139"/>
      <c r="D49" s="144"/>
      <c r="E49" s="145"/>
      <c r="F49" s="144"/>
      <c r="G49" s="145"/>
      <c r="H49" s="142"/>
      <c r="I49" s="143"/>
      <c r="J49" s="142"/>
      <c r="K49" s="143"/>
      <c r="L49" s="142"/>
      <c r="M49" s="143"/>
      <c r="N49" s="142"/>
      <c r="O49" s="143"/>
      <c r="P49" s="142">
        <v>10000</v>
      </c>
      <c r="Q49" s="143"/>
      <c r="R49" s="142"/>
      <c r="S49" s="143"/>
      <c r="T49" s="142"/>
      <c r="U49" s="143"/>
      <c r="V49" s="142">
        <v>162000</v>
      </c>
      <c r="W49" s="143"/>
      <c r="X49" s="142">
        <v>135000</v>
      </c>
      <c r="Y49" s="143"/>
      <c r="Z49" s="144">
        <v>180000</v>
      </c>
      <c r="AA49" s="145"/>
      <c r="AB49" s="230"/>
      <c r="AC49" s="209"/>
    </row>
    <row r="50" spans="1:29" ht="23.25" customHeight="1" thickTop="1">
      <c r="A50" s="77" t="s">
        <v>31</v>
      </c>
      <c r="B50" s="78"/>
      <c r="C50" s="79"/>
      <c r="D50" s="155">
        <f>INT(D36*D40+D37*D42+D39*D43+D38*D41+D44+D45+D46+D47+D48+D49)</f>
        <v>300000</v>
      </c>
      <c r="E50" s="156"/>
      <c r="F50" s="155">
        <f t="shared" ref="F50" si="37">INT(F36*F40+F37*F42+F39*F41+F44+F45+F46+F47+F48+F49)</f>
        <v>193048</v>
      </c>
      <c r="G50" s="156"/>
      <c r="H50" s="153">
        <f t="shared" ref="H50" si="38">INT(H36*H40+H37*H42+H39*H41+H44+H45+H46+H47+H48+H49)</f>
        <v>228444</v>
      </c>
      <c r="I50" s="154"/>
      <c r="J50" s="153">
        <f>INT(J36*J40+J37*J42+J39*J41+J38*J41+J44+J45+J46+J47+J48+J49)</f>
        <v>314740</v>
      </c>
      <c r="K50" s="154"/>
      <c r="L50" s="153">
        <f>INT(L36*L40+L37*L42+L39*L43+L38*L41+L44+L45+L46+L47+L48+L49)</f>
        <v>402363</v>
      </c>
      <c r="M50" s="154"/>
      <c r="N50" s="153">
        <f>INT(N36*N40+N37*N42+N38*N41+N44+N45+N46+N47+N48+N49)</f>
        <v>446995</v>
      </c>
      <c r="O50" s="154"/>
      <c r="P50" s="153">
        <f>INT(P36*P40+P37*P42+P38*P41+P44+P45+P46+P47+P48+P49)</f>
        <v>166255</v>
      </c>
      <c r="Q50" s="154"/>
      <c r="R50" s="153">
        <f t="shared" ref="R50" si="39">INT(R36*R40+R37*R42+R39*R41+R44+R45+R46+R47+R48+R49)</f>
        <v>194152</v>
      </c>
      <c r="S50" s="154"/>
      <c r="T50" s="153">
        <f>INT(T36*T40+T37*T42+T38*T41+T44+T45+T46+T47+T48+T49)</f>
        <v>209210</v>
      </c>
      <c r="U50" s="154"/>
      <c r="V50" s="153">
        <f>INT(V36*V40+V37*V42+V38*V41+V44+V45+V46+V47+V48+V49)</f>
        <v>231440</v>
      </c>
      <c r="W50" s="154"/>
      <c r="X50" s="153">
        <f>INT(X36*X40+X37*X42+X39*X41+X44+X45+X46+X47+X48+X49)</f>
        <v>274526</v>
      </c>
      <c r="Y50" s="154"/>
      <c r="Z50" s="155">
        <f>INT(Z36*Z40+Z37*Z42+Z38*Z41+Z44+Z45+Z46+Z47+Z48+Z49)</f>
        <v>218574</v>
      </c>
      <c r="AA50" s="156"/>
      <c r="AB50" s="230"/>
      <c r="AC50" s="209"/>
    </row>
    <row r="51" spans="1:29" ht="23.25" customHeight="1" thickBot="1">
      <c r="A51" s="133" t="s">
        <v>40</v>
      </c>
      <c r="B51" s="134"/>
      <c r="C51" s="135"/>
      <c r="D51" s="73"/>
      <c r="E51" s="74"/>
      <c r="F51" s="73"/>
      <c r="G51" s="74"/>
      <c r="H51" s="71"/>
      <c r="I51" s="72"/>
      <c r="J51" s="71"/>
      <c r="K51" s="72"/>
      <c r="L51" s="71"/>
      <c r="M51" s="72"/>
      <c r="N51" s="71"/>
      <c r="O51" s="72"/>
      <c r="P51" s="71"/>
      <c r="Q51" s="72"/>
      <c r="R51" s="71"/>
      <c r="S51" s="72"/>
      <c r="T51" s="71"/>
      <c r="U51" s="72"/>
      <c r="V51" s="71"/>
      <c r="W51" s="72"/>
      <c r="X51" s="71"/>
      <c r="Y51" s="72"/>
      <c r="Z51" s="73"/>
      <c r="AA51" s="74"/>
      <c r="AB51" s="233"/>
      <c r="AC51" s="212"/>
    </row>
    <row r="52" spans="1:29" ht="23.25" customHeight="1" thickBot="1">
      <c r="A52" s="122" t="s">
        <v>19</v>
      </c>
      <c r="B52" s="123"/>
      <c r="C52" s="124"/>
      <c r="D52" s="129">
        <f>D50+D51</f>
        <v>300000</v>
      </c>
      <c r="E52" s="130"/>
      <c r="F52" s="129">
        <f t="shared" ref="F52" si="40">F50+F51</f>
        <v>193048</v>
      </c>
      <c r="G52" s="130"/>
      <c r="H52" s="127">
        <f t="shared" ref="H52" si="41">H50+H51</f>
        <v>228444</v>
      </c>
      <c r="I52" s="128"/>
      <c r="J52" s="127">
        <f t="shared" ref="J52" si="42">J50+J51</f>
        <v>314740</v>
      </c>
      <c r="K52" s="128"/>
      <c r="L52" s="127">
        <f t="shared" ref="L52" si="43">L50+L51</f>
        <v>402363</v>
      </c>
      <c r="M52" s="128"/>
      <c r="N52" s="127">
        <f t="shared" ref="N52" si="44">N50+N51</f>
        <v>446995</v>
      </c>
      <c r="O52" s="128"/>
      <c r="P52" s="127">
        <f t="shared" ref="P52" si="45">P50+P51</f>
        <v>166255</v>
      </c>
      <c r="Q52" s="128"/>
      <c r="R52" s="127">
        <f t="shared" ref="R52" si="46">R50+R51</f>
        <v>194152</v>
      </c>
      <c r="S52" s="128"/>
      <c r="T52" s="127">
        <f t="shared" ref="T52" si="47">T50+T51</f>
        <v>209210</v>
      </c>
      <c r="U52" s="128"/>
      <c r="V52" s="127">
        <f t="shared" ref="V52" si="48">V50+V51</f>
        <v>231440</v>
      </c>
      <c r="W52" s="128"/>
      <c r="X52" s="127">
        <f t="shared" ref="X52" si="49">X50+X51</f>
        <v>274526</v>
      </c>
      <c r="Y52" s="128"/>
      <c r="Z52" s="129">
        <f t="shared" ref="Z52" si="50">Z50+Z51</f>
        <v>218574</v>
      </c>
      <c r="AA52" s="130"/>
      <c r="AB52" s="232"/>
      <c r="AC52" s="210"/>
    </row>
    <row r="53" spans="1:29" ht="23.25" customHeight="1">
      <c r="A53" s="88" t="s">
        <v>33</v>
      </c>
      <c r="B53" s="108" t="s">
        <v>34</v>
      </c>
      <c r="C53" s="109"/>
      <c r="D53" s="102">
        <f>D52*0.003</f>
        <v>900</v>
      </c>
      <c r="E53" s="103"/>
      <c r="F53" s="102">
        <v>579</v>
      </c>
      <c r="G53" s="103"/>
      <c r="H53" s="92">
        <f t="shared" ref="H53" si="51">H52*0.003</f>
        <v>685.33199999999999</v>
      </c>
      <c r="I53" s="93"/>
      <c r="J53" s="92">
        <f t="shared" ref="J53" si="52">J52*0.003</f>
        <v>944.22</v>
      </c>
      <c r="K53" s="93"/>
      <c r="L53" s="92">
        <f t="shared" ref="L53" si="53">L52*0.003</f>
        <v>1207.0889999999999</v>
      </c>
      <c r="M53" s="93"/>
      <c r="N53" s="92">
        <f t="shared" ref="N53" si="54">N52*0.003</f>
        <v>1340.9850000000001</v>
      </c>
      <c r="O53" s="93"/>
      <c r="P53" s="92">
        <f t="shared" ref="P53" si="55">P52*0.003</f>
        <v>498.76499999999999</v>
      </c>
      <c r="Q53" s="93"/>
      <c r="R53" s="92">
        <f t="shared" ref="R53" si="56">R52*0.003</f>
        <v>582.45600000000002</v>
      </c>
      <c r="S53" s="93"/>
      <c r="T53" s="92">
        <f t="shared" ref="T53" si="57">T52*0.003</f>
        <v>627.63</v>
      </c>
      <c r="U53" s="93"/>
      <c r="V53" s="92">
        <f t="shared" ref="V53" si="58">V52*0.003</f>
        <v>694.32</v>
      </c>
      <c r="W53" s="93"/>
      <c r="X53" s="92">
        <f t="shared" ref="X53" si="59">X52*0.003</f>
        <v>823.57799999999997</v>
      </c>
      <c r="Y53" s="93"/>
      <c r="Z53" s="102">
        <f t="shared" ref="Z53" si="60">Z52*0.003</f>
        <v>655.72199999999998</v>
      </c>
      <c r="AA53" s="103"/>
      <c r="AB53" s="231"/>
      <c r="AC53" s="211"/>
    </row>
    <row r="54" spans="1:29" ht="23.25" customHeight="1">
      <c r="A54" s="89"/>
      <c r="B54" s="100" t="s">
        <v>35</v>
      </c>
      <c r="C54" s="101"/>
      <c r="D54" s="96">
        <v>8420</v>
      </c>
      <c r="E54" s="97"/>
      <c r="F54" s="96">
        <v>4340</v>
      </c>
      <c r="G54" s="97"/>
      <c r="H54" s="94">
        <v>5780</v>
      </c>
      <c r="I54" s="95"/>
      <c r="J54" s="94">
        <v>9890</v>
      </c>
      <c r="K54" s="95"/>
      <c r="L54" s="94">
        <v>13320</v>
      </c>
      <c r="M54" s="95"/>
      <c r="N54" s="94">
        <v>16260</v>
      </c>
      <c r="O54" s="95"/>
      <c r="P54" s="94">
        <v>3550</v>
      </c>
      <c r="Q54" s="95"/>
      <c r="R54" s="94">
        <v>4630</v>
      </c>
      <c r="S54" s="95"/>
      <c r="T54" s="94">
        <v>6960</v>
      </c>
      <c r="U54" s="95"/>
      <c r="V54" s="94">
        <v>5360</v>
      </c>
      <c r="W54" s="95"/>
      <c r="X54" s="94">
        <v>7180</v>
      </c>
      <c r="Y54" s="95"/>
      <c r="Z54" s="96">
        <v>4980</v>
      </c>
      <c r="AA54" s="97"/>
      <c r="AB54" s="230"/>
      <c r="AC54" s="209"/>
    </row>
    <row r="55" spans="1:29" ht="23.25" customHeight="1">
      <c r="A55" s="89"/>
      <c r="B55" s="100" t="s">
        <v>48</v>
      </c>
      <c r="C55" s="101"/>
      <c r="D55" s="96">
        <v>7100</v>
      </c>
      <c r="E55" s="97"/>
      <c r="F55" s="96">
        <v>7100</v>
      </c>
      <c r="G55" s="97"/>
      <c r="H55" s="94">
        <v>5300</v>
      </c>
      <c r="I55" s="95"/>
      <c r="J55" s="94">
        <v>4700</v>
      </c>
      <c r="K55" s="95"/>
      <c r="L55" s="94">
        <v>4700</v>
      </c>
      <c r="M55" s="95"/>
      <c r="N55" s="94">
        <v>4700</v>
      </c>
      <c r="O55" s="95"/>
      <c r="P55" s="94">
        <v>4700</v>
      </c>
      <c r="Q55" s="95"/>
      <c r="R55" s="94">
        <v>4700</v>
      </c>
      <c r="S55" s="95"/>
      <c r="T55" s="94">
        <v>4700</v>
      </c>
      <c r="U55" s="95"/>
      <c r="V55" s="94">
        <v>4700</v>
      </c>
      <c r="W55" s="95"/>
      <c r="X55" s="94">
        <v>4700</v>
      </c>
      <c r="Y55" s="95"/>
      <c r="Z55" s="96">
        <v>4700</v>
      </c>
      <c r="AA55" s="97"/>
      <c r="AB55" s="230"/>
      <c r="AC55" s="209"/>
    </row>
    <row r="56" spans="1:29" ht="23.25" customHeight="1">
      <c r="A56" s="90"/>
      <c r="B56" s="100" t="s">
        <v>49</v>
      </c>
      <c r="C56" s="101"/>
      <c r="D56" s="84">
        <v>33732</v>
      </c>
      <c r="E56" s="85"/>
      <c r="F56" s="84">
        <v>33732</v>
      </c>
      <c r="G56" s="85"/>
      <c r="H56" s="82">
        <v>33732</v>
      </c>
      <c r="I56" s="83"/>
      <c r="J56" s="82">
        <v>33732</v>
      </c>
      <c r="K56" s="83"/>
      <c r="L56" s="82">
        <v>48080</v>
      </c>
      <c r="M56" s="83"/>
      <c r="N56" s="82">
        <v>48080</v>
      </c>
      <c r="O56" s="83"/>
      <c r="P56" s="82">
        <v>48080</v>
      </c>
      <c r="Q56" s="83"/>
      <c r="R56" s="82">
        <v>48080</v>
      </c>
      <c r="S56" s="83"/>
      <c r="T56" s="82">
        <v>48080</v>
      </c>
      <c r="U56" s="83"/>
      <c r="V56" s="82">
        <v>48080</v>
      </c>
      <c r="W56" s="83"/>
      <c r="X56" s="82">
        <v>48080</v>
      </c>
      <c r="Y56" s="83"/>
      <c r="Z56" s="84">
        <v>48080</v>
      </c>
      <c r="AA56" s="85"/>
      <c r="AB56" s="228"/>
      <c r="AC56" s="207"/>
    </row>
    <row r="57" spans="1:29" ht="23.25" customHeight="1" thickBot="1">
      <c r="A57" s="91"/>
      <c r="B57" s="112" t="s">
        <v>52</v>
      </c>
      <c r="C57" s="113"/>
      <c r="D57" s="73">
        <v>0</v>
      </c>
      <c r="E57" s="74"/>
      <c r="F57" s="73">
        <v>0</v>
      </c>
      <c r="G57" s="74"/>
      <c r="H57" s="71">
        <v>0</v>
      </c>
      <c r="I57" s="72"/>
      <c r="J57" s="71">
        <v>0</v>
      </c>
      <c r="K57" s="72"/>
      <c r="L57" s="71">
        <v>0</v>
      </c>
      <c r="M57" s="72"/>
      <c r="N57" s="71">
        <v>0</v>
      </c>
      <c r="O57" s="72"/>
      <c r="P57" s="71">
        <v>0</v>
      </c>
      <c r="Q57" s="72"/>
      <c r="R57" s="71">
        <v>0</v>
      </c>
      <c r="S57" s="72"/>
      <c r="T57" s="71">
        <v>0</v>
      </c>
      <c r="U57" s="72"/>
      <c r="V57" s="71">
        <v>42000</v>
      </c>
      <c r="W57" s="72"/>
      <c r="X57" s="71">
        <v>112500</v>
      </c>
      <c r="Y57" s="72"/>
      <c r="Z57" s="73">
        <v>1500</v>
      </c>
      <c r="AA57" s="74"/>
      <c r="AB57" s="229"/>
      <c r="AC57" s="208"/>
    </row>
    <row r="58" spans="1:29" ht="23.25" customHeight="1" thickBot="1">
      <c r="A58" s="77" t="s">
        <v>37</v>
      </c>
      <c r="B58" s="78"/>
      <c r="C58" s="79"/>
      <c r="D58" s="84">
        <f>SUM(D53:D57)</f>
        <v>50152</v>
      </c>
      <c r="E58" s="85"/>
      <c r="F58" s="84">
        <f t="shared" ref="F58" si="61">SUM(F53:F57)</f>
        <v>45751</v>
      </c>
      <c r="G58" s="85"/>
      <c r="H58" s="82">
        <f t="shared" ref="H58" si="62">SUM(H53:H57)</f>
        <v>45497.332000000002</v>
      </c>
      <c r="I58" s="83"/>
      <c r="J58" s="82">
        <f t="shared" ref="J58" si="63">SUM(J53:J57)</f>
        <v>49266.22</v>
      </c>
      <c r="K58" s="83"/>
      <c r="L58" s="82">
        <f t="shared" ref="L58" si="64">SUM(L53:L57)</f>
        <v>67307.089000000007</v>
      </c>
      <c r="M58" s="83"/>
      <c r="N58" s="82">
        <f t="shared" ref="N58" si="65">SUM(N53:N57)</f>
        <v>70380.985000000001</v>
      </c>
      <c r="O58" s="83"/>
      <c r="P58" s="82">
        <f t="shared" ref="P58" si="66">SUM(P53:P57)</f>
        <v>56828.764999999999</v>
      </c>
      <c r="Q58" s="83"/>
      <c r="R58" s="82">
        <f t="shared" ref="R58" si="67">SUM(R53:R57)</f>
        <v>57992.455999999998</v>
      </c>
      <c r="S58" s="83"/>
      <c r="T58" s="82">
        <f t="shared" ref="T58" si="68">SUM(T53:T57)</f>
        <v>60367.630000000005</v>
      </c>
      <c r="U58" s="83"/>
      <c r="V58" s="82">
        <f t="shared" ref="V58" si="69">SUM(V53:V57)</f>
        <v>100834.32</v>
      </c>
      <c r="W58" s="83"/>
      <c r="X58" s="82">
        <f t="shared" ref="X58" si="70">SUM(X53:X57)</f>
        <v>173283.57800000001</v>
      </c>
      <c r="Y58" s="83"/>
      <c r="Z58" s="84">
        <f t="shared" ref="Z58" si="71">SUM(Z53:Z57)</f>
        <v>59915.722000000002</v>
      </c>
      <c r="AA58" s="240"/>
      <c r="AB58" s="228"/>
      <c r="AC58" s="207"/>
    </row>
    <row r="59" spans="1:29" ht="23.25" customHeight="1" thickTop="1" thickBot="1">
      <c r="A59" s="66" t="s">
        <v>38</v>
      </c>
      <c r="B59" s="67"/>
      <c r="C59" s="68"/>
      <c r="D59" s="62">
        <f>D52-D58</f>
        <v>249848</v>
      </c>
      <c r="E59" s="63"/>
      <c r="F59" s="62">
        <f>F52-F58</f>
        <v>147297</v>
      </c>
      <c r="G59" s="63"/>
      <c r="H59" s="69">
        <f>H52-H58</f>
        <v>182946.66800000001</v>
      </c>
      <c r="I59" s="70"/>
      <c r="J59" s="69">
        <f>J52-J58</f>
        <v>265473.78000000003</v>
      </c>
      <c r="K59" s="70"/>
      <c r="L59" s="69">
        <f>L52-L58</f>
        <v>335055.91099999996</v>
      </c>
      <c r="M59" s="70"/>
      <c r="N59" s="69">
        <f>N52-N58</f>
        <v>376614.01500000001</v>
      </c>
      <c r="O59" s="70"/>
      <c r="P59" s="69">
        <f>P52-P58</f>
        <v>109426.235</v>
      </c>
      <c r="Q59" s="70"/>
      <c r="R59" s="69">
        <f>R52-R58</f>
        <v>136159.54399999999</v>
      </c>
      <c r="S59" s="70"/>
      <c r="T59" s="69">
        <f>T52-T58</f>
        <v>148842.37</v>
      </c>
      <c r="U59" s="70"/>
      <c r="V59" s="69">
        <f>V52-V58</f>
        <v>130605.68</v>
      </c>
      <c r="W59" s="70"/>
      <c r="X59" s="69">
        <f>X50-X58</f>
        <v>101242.42199999999</v>
      </c>
      <c r="Y59" s="70"/>
      <c r="Z59" s="62">
        <f>Z52-Z58</f>
        <v>158658.27799999999</v>
      </c>
      <c r="AA59" s="239"/>
      <c r="AB59" s="226"/>
      <c r="AC59" s="206"/>
    </row>
    <row r="61" spans="1:29" ht="24.75" customHeight="1">
      <c r="A61" s="205" t="s">
        <v>86</v>
      </c>
      <c r="B61" s="205"/>
      <c r="C61" s="216"/>
      <c r="D61" s="216"/>
      <c r="E61" s="216"/>
      <c r="F61" s="216"/>
      <c r="G61" s="216"/>
      <c r="H61" s="216"/>
      <c r="I61" s="216"/>
      <c r="J61" s="216"/>
      <c r="K61" s="216"/>
      <c r="L61" s="216"/>
      <c r="M61" s="216"/>
      <c r="N61" s="216"/>
      <c r="O61" s="216"/>
      <c r="P61" s="216"/>
      <c r="Q61" s="216"/>
      <c r="R61" s="216"/>
      <c r="S61" s="216"/>
      <c r="T61" s="216"/>
      <c r="U61" s="216"/>
      <c r="V61" s="216"/>
      <c r="W61" s="216"/>
      <c r="X61" s="216"/>
      <c r="Y61" s="216"/>
      <c r="Z61" s="216"/>
      <c r="AA61" s="216"/>
      <c r="AB61" s="216"/>
      <c r="AC61" s="216"/>
    </row>
    <row r="62" spans="1:29" ht="24.75" customHeight="1" thickBot="1">
      <c r="A62" s="217"/>
      <c r="B62" s="217"/>
      <c r="C62" s="217"/>
      <c r="D62" s="217"/>
      <c r="E62" s="217"/>
      <c r="F62" s="217"/>
      <c r="G62" s="217"/>
      <c r="H62" s="217"/>
      <c r="I62" s="217"/>
      <c r="J62" s="217"/>
      <c r="K62" s="217"/>
      <c r="L62" s="217"/>
      <c r="M62" s="217"/>
      <c r="N62" s="217"/>
      <c r="O62" s="217"/>
      <c r="P62" s="217"/>
      <c r="Q62" s="217"/>
      <c r="R62" s="217"/>
      <c r="S62" s="217"/>
      <c r="T62" s="217"/>
      <c r="U62" s="217"/>
      <c r="V62" s="217"/>
      <c r="W62" s="217"/>
      <c r="X62" s="217"/>
      <c r="Y62" s="217"/>
      <c r="Z62" s="217"/>
      <c r="AA62" s="217"/>
      <c r="AB62" s="217"/>
      <c r="AC62" s="217"/>
    </row>
    <row r="63" spans="1:29" ht="24.75" customHeight="1" thickTop="1">
      <c r="A63" s="180" t="s">
        <v>0</v>
      </c>
      <c r="B63" s="181"/>
      <c r="C63" s="181"/>
      <c r="D63" s="182"/>
      <c r="E63" s="183" t="s">
        <v>1</v>
      </c>
      <c r="F63" s="181"/>
      <c r="G63" s="181"/>
      <c r="H63" s="181"/>
      <c r="I63" s="181"/>
      <c r="J63" s="181"/>
      <c r="K63" s="182"/>
      <c r="L63" s="183" t="s">
        <v>2</v>
      </c>
      <c r="M63" s="181"/>
      <c r="N63" s="181"/>
      <c r="O63" s="181"/>
      <c r="P63" s="181"/>
      <c r="Q63" s="181"/>
      <c r="R63" s="182"/>
      <c r="S63" s="183" t="s">
        <v>3</v>
      </c>
      <c r="T63" s="181"/>
      <c r="U63" s="181"/>
      <c r="V63" s="181"/>
      <c r="W63" s="181"/>
      <c r="X63" s="181"/>
      <c r="Y63" s="182"/>
      <c r="Z63" s="181" t="s">
        <v>4</v>
      </c>
      <c r="AA63" s="181"/>
      <c r="AB63" s="181"/>
      <c r="AC63" s="184"/>
    </row>
    <row r="64" spans="1:29" ht="24.75" customHeight="1" thickBot="1">
      <c r="A64" s="185"/>
      <c r="B64" s="186"/>
      <c r="C64" s="187"/>
      <c r="D64" s="139"/>
      <c r="E64" s="188" t="s">
        <v>47</v>
      </c>
      <c r="F64" s="189"/>
      <c r="G64" s="189"/>
      <c r="H64" s="189"/>
      <c r="I64" s="189"/>
      <c r="J64" s="189"/>
      <c r="K64" s="190"/>
      <c r="L64" s="138"/>
      <c r="M64" s="187"/>
      <c r="N64" s="187"/>
      <c r="O64" s="187"/>
      <c r="P64" s="187"/>
      <c r="Q64" s="187"/>
      <c r="R64" s="139"/>
      <c r="S64" s="191" t="s">
        <v>100</v>
      </c>
      <c r="T64" s="192"/>
      <c r="U64" s="192"/>
      <c r="V64" s="192"/>
      <c r="W64" s="192"/>
      <c r="X64" s="192"/>
      <c r="Y64" s="193"/>
      <c r="Z64" s="194" t="s">
        <v>5</v>
      </c>
      <c r="AA64" s="194"/>
      <c r="AB64" s="194"/>
      <c r="AC64" s="195"/>
    </row>
    <row r="65" spans="1:29" ht="24.75" customHeight="1" thickTop="1" thickBo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24.75" customHeight="1">
      <c r="A66" s="170" t="s">
        <v>6</v>
      </c>
      <c r="B66" s="171"/>
      <c r="C66" s="172"/>
      <c r="D66" s="173" t="s">
        <v>11</v>
      </c>
      <c r="E66" s="174"/>
      <c r="F66" s="173" t="s">
        <v>12</v>
      </c>
      <c r="G66" s="174"/>
      <c r="H66" s="167" t="s">
        <v>13</v>
      </c>
      <c r="I66" s="168"/>
      <c r="J66" s="167" t="s">
        <v>14</v>
      </c>
      <c r="K66" s="168"/>
      <c r="L66" s="167" t="s">
        <v>15</v>
      </c>
      <c r="M66" s="168"/>
      <c r="N66" s="167" t="s">
        <v>16</v>
      </c>
      <c r="O66" s="168"/>
      <c r="P66" s="167" t="s">
        <v>17</v>
      </c>
      <c r="Q66" s="168"/>
      <c r="R66" s="167" t="s">
        <v>18</v>
      </c>
      <c r="S66" s="168"/>
      <c r="T66" s="167" t="s">
        <v>7</v>
      </c>
      <c r="U66" s="168"/>
      <c r="V66" s="167" t="s">
        <v>8</v>
      </c>
      <c r="W66" s="168"/>
      <c r="X66" s="167" t="s">
        <v>9</v>
      </c>
      <c r="Y66" s="168"/>
      <c r="Z66" s="167" t="s">
        <v>10</v>
      </c>
      <c r="AA66" s="237"/>
      <c r="AB66" s="238" t="s">
        <v>19</v>
      </c>
      <c r="AC66" s="169"/>
    </row>
    <row r="67" spans="1:29" ht="24.75" customHeight="1">
      <c r="A67" s="162" t="s">
        <v>41</v>
      </c>
      <c r="B67" s="163"/>
      <c r="C67" s="164"/>
      <c r="D67" s="33">
        <v>3</v>
      </c>
      <c r="E67" s="34" t="s">
        <v>20</v>
      </c>
      <c r="F67" s="33">
        <v>13</v>
      </c>
      <c r="G67" s="34" t="s">
        <v>20</v>
      </c>
      <c r="H67" s="3">
        <v>15</v>
      </c>
      <c r="I67" s="4" t="s">
        <v>20</v>
      </c>
      <c r="J67" s="3">
        <v>7</v>
      </c>
      <c r="K67" s="4" t="s">
        <v>20</v>
      </c>
      <c r="L67" s="3"/>
      <c r="M67" s="4" t="s">
        <v>20</v>
      </c>
      <c r="N67" s="3">
        <v>18</v>
      </c>
      <c r="O67" s="4" t="s">
        <v>20</v>
      </c>
      <c r="P67" s="3">
        <v>14</v>
      </c>
      <c r="Q67" s="4" t="s">
        <v>20</v>
      </c>
      <c r="R67" s="3">
        <v>10</v>
      </c>
      <c r="S67" s="4" t="s">
        <v>20</v>
      </c>
      <c r="T67" s="3">
        <v>19</v>
      </c>
      <c r="U67" s="4" t="s">
        <v>20</v>
      </c>
      <c r="V67" s="3">
        <v>2</v>
      </c>
      <c r="W67" s="4" t="s">
        <v>20</v>
      </c>
      <c r="X67" s="3">
        <v>1</v>
      </c>
      <c r="Y67" s="4" t="s">
        <v>20</v>
      </c>
      <c r="Z67" s="3">
        <v>3</v>
      </c>
      <c r="AA67" s="4" t="s">
        <v>20</v>
      </c>
      <c r="AB67" s="24"/>
      <c r="AC67" s="9" t="s">
        <v>20</v>
      </c>
    </row>
    <row r="68" spans="1:29" ht="24.75" customHeight="1">
      <c r="A68" s="162" t="s">
        <v>42</v>
      </c>
      <c r="B68" s="163"/>
      <c r="C68" s="164"/>
      <c r="D68" s="33">
        <v>1</v>
      </c>
      <c r="E68" s="34" t="s">
        <v>20</v>
      </c>
      <c r="F68" s="33">
        <v>1</v>
      </c>
      <c r="G68" s="34" t="s">
        <v>20</v>
      </c>
      <c r="H68" s="3"/>
      <c r="I68" s="4" t="s">
        <v>20</v>
      </c>
      <c r="J68" s="3"/>
      <c r="K68" s="4" t="s">
        <v>20</v>
      </c>
      <c r="L68" s="3">
        <v>3</v>
      </c>
      <c r="M68" s="4" t="s">
        <v>20</v>
      </c>
      <c r="N68" s="3">
        <v>1</v>
      </c>
      <c r="O68" s="4" t="s">
        <v>20</v>
      </c>
      <c r="P68" s="3">
        <v>1</v>
      </c>
      <c r="Q68" s="4" t="s">
        <v>20</v>
      </c>
      <c r="R68" s="3">
        <v>4</v>
      </c>
      <c r="S68" s="4" t="s">
        <v>20</v>
      </c>
      <c r="T68" s="3">
        <v>1</v>
      </c>
      <c r="U68" s="4" t="s">
        <v>20</v>
      </c>
      <c r="V68" s="3"/>
      <c r="W68" s="4" t="s">
        <v>20</v>
      </c>
      <c r="X68" s="3">
        <v>1</v>
      </c>
      <c r="Y68" s="4" t="s">
        <v>20</v>
      </c>
      <c r="Z68" s="3"/>
      <c r="AA68" s="4" t="s">
        <v>20</v>
      </c>
      <c r="AB68" s="24"/>
      <c r="AC68" s="9" t="s">
        <v>21</v>
      </c>
    </row>
    <row r="69" spans="1:29" ht="24.75" customHeight="1">
      <c r="A69" s="162" t="s">
        <v>50</v>
      </c>
      <c r="B69" s="163"/>
      <c r="C69" s="164"/>
      <c r="D69" s="33"/>
      <c r="E69" s="34" t="s">
        <v>21</v>
      </c>
      <c r="F69" s="33">
        <v>0.5</v>
      </c>
      <c r="G69" s="34" t="s">
        <v>21</v>
      </c>
      <c r="H69" s="3"/>
      <c r="I69" s="4" t="s">
        <v>21</v>
      </c>
      <c r="J69" s="3"/>
      <c r="K69" s="4" t="s">
        <v>21</v>
      </c>
      <c r="L69" s="3"/>
      <c r="M69" s="4" t="s">
        <v>21</v>
      </c>
      <c r="N69" s="3"/>
      <c r="O69" s="4" t="s">
        <v>21</v>
      </c>
      <c r="P69" s="3">
        <v>1</v>
      </c>
      <c r="Q69" s="4" t="s">
        <v>21</v>
      </c>
      <c r="R69" s="3"/>
      <c r="S69" s="4" t="s">
        <v>21</v>
      </c>
      <c r="T69" s="3"/>
      <c r="U69" s="4" t="s">
        <v>21</v>
      </c>
      <c r="V69" s="3"/>
      <c r="W69" s="4" t="s">
        <v>21</v>
      </c>
      <c r="X69" s="3"/>
      <c r="Y69" s="4" t="s">
        <v>21</v>
      </c>
      <c r="Z69" s="3"/>
      <c r="AA69" s="4" t="s">
        <v>21</v>
      </c>
      <c r="AB69" s="24"/>
      <c r="AC69" s="9" t="s">
        <v>21</v>
      </c>
    </row>
    <row r="70" spans="1:29" ht="24.75" customHeight="1" thickBot="1">
      <c r="A70" s="162" t="s">
        <v>62</v>
      </c>
      <c r="B70" s="163"/>
      <c r="C70" s="164"/>
      <c r="D70" s="33"/>
      <c r="E70" s="34" t="s">
        <v>21</v>
      </c>
      <c r="F70" s="33"/>
      <c r="G70" s="34" t="s">
        <v>21</v>
      </c>
      <c r="H70" s="3"/>
      <c r="I70" s="4" t="s">
        <v>21</v>
      </c>
      <c r="J70" s="3"/>
      <c r="K70" s="4" t="s">
        <v>21</v>
      </c>
      <c r="L70" s="3">
        <v>9</v>
      </c>
      <c r="M70" s="4" t="s">
        <v>21</v>
      </c>
      <c r="N70" s="3"/>
      <c r="O70" s="4" t="s">
        <v>21</v>
      </c>
      <c r="P70" s="3"/>
      <c r="Q70" s="4" t="s">
        <v>21</v>
      </c>
      <c r="R70" s="3"/>
      <c r="S70" s="4" t="s">
        <v>21</v>
      </c>
      <c r="T70" s="3"/>
      <c r="U70" s="4" t="s">
        <v>21</v>
      </c>
      <c r="V70" s="3"/>
      <c r="W70" s="4" t="s">
        <v>21</v>
      </c>
      <c r="X70" s="3"/>
      <c r="Y70" s="4" t="s">
        <v>21</v>
      </c>
      <c r="Z70" s="3"/>
      <c r="AA70" s="4" t="s">
        <v>21</v>
      </c>
      <c r="AB70" s="24"/>
      <c r="AC70" s="9" t="s">
        <v>21</v>
      </c>
    </row>
    <row r="71" spans="1:29" ht="24.75" customHeight="1" thickTop="1">
      <c r="A71" s="77" t="s">
        <v>25</v>
      </c>
      <c r="B71" s="78"/>
      <c r="C71" s="79"/>
      <c r="D71" s="151">
        <v>8000</v>
      </c>
      <c r="E71" s="152"/>
      <c r="F71" s="151">
        <v>8000</v>
      </c>
      <c r="G71" s="152"/>
      <c r="H71" s="153">
        <v>8000</v>
      </c>
      <c r="I71" s="154"/>
      <c r="J71" s="153">
        <v>8000</v>
      </c>
      <c r="K71" s="154"/>
      <c r="L71" s="153">
        <v>8000</v>
      </c>
      <c r="M71" s="154"/>
      <c r="N71" s="153">
        <v>8000</v>
      </c>
      <c r="O71" s="154"/>
      <c r="P71" s="153">
        <v>9800</v>
      </c>
      <c r="Q71" s="154"/>
      <c r="R71" s="153">
        <v>9800</v>
      </c>
      <c r="S71" s="154"/>
      <c r="T71" s="153">
        <v>9800</v>
      </c>
      <c r="U71" s="154"/>
      <c r="V71" s="153">
        <v>9800</v>
      </c>
      <c r="W71" s="154"/>
      <c r="X71" s="153">
        <v>9800</v>
      </c>
      <c r="Y71" s="154"/>
      <c r="Z71" s="153">
        <v>9800</v>
      </c>
      <c r="AA71" s="154"/>
      <c r="AB71" s="235"/>
      <c r="AC71" s="236"/>
    </row>
    <row r="72" spans="1:29" ht="24.75" customHeight="1">
      <c r="A72" s="162" t="s">
        <v>50</v>
      </c>
      <c r="B72" s="163"/>
      <c r="C72" s="164"/>
      <c r="D72" s="106">
        <v>1250</v>
      </c>
      <c r="E72" s="107"/>
      <c r="F72" s="106">
        <v>1250</v>
      </c>
      <c r="G72" s="107"/>
      <c r="H72" s="94">
        <v>1250</v>
      </c>
      <c r="I72" s="95"/>
      <c r="J72" s="94">
        <v>1250</v>
      </c>
      <c r="K72" s="95"/>
      <c r="L72" s="94">
        <v>1250</v>
      </c>
      <c r="M72" s="95"/>
      <c r="N72" s="94">
        <v>1250</v>
      </c>
      <c r="O72" s="95"/>
      <c r="P72" s="94">
        <v>1531</v>
      </c>
      <c r="Q72" s="95"/>
      <c r="R72" s="94">
        <v>1531</v>
      </c>
      <c r="S72" s="95"/>
      <c r="T72" s="94">
        <v>1531</v>
      </c>
      <c r="U72" s="95"/>
      <c r="V72" s="94">
        <v>1531</v>
      </c>
      <c r="W72" s="95"/>
      <c r="X72" s="94">
        <v>1531</v>
      </c>
      <c r="Y72" s="95"/>
      <c r="Z72" s="94">
        <v>1531</v>
      </c>
      <c r="AA72" s="95"/>
      <c r="AB72" s="230"/>
      <c r="AC72" s="209"/>
    </row>
    <row r="73" spans="1:29" ht="24.75" customHeight="1">
      <c r="A73" s="165" t="s">
        <v>27</v>
      </c>
      <c r="B73" s="166"/>
      <c r="C73" s="163"/>
      <c r="D73" s="106">
        <v>10000</v>
      </c>
      <c r="E73" s="107"/>
      <c r="F73" s="106">
        <v>10000</v>
      </c>
      <c r="G73" s="107"/>
      <c r="H73" s="94">
        <v>10000</v>
      </c>
      <c r="I73" s="95"/>
      <c r="J73" s="94">
        <v>10000</v>
      </c>
      <c r="K73" s="95"/>
      <c r="L73" s="94">
        <v>10000</v>
      </c>
      <c r="M73" s="95"/>
      <c r="N73" s="94">
        <v>10000</v>
      </c>
      <c r="O73" s="95"/>
      <c r="P73" s="94">
        <v>12250</v>
      </c>
      <c r="Q73" s="95"/>
      <c r="R73" s="94">
        <v>12250</v>
      </c>
      <c r="S73" s="95"/>
      <c r="T73" s="94">
        <v>12250</v>
      </c>
      <c r="U73" s="95"/>
      <c r="V73" s="94">
        <v>12250</v>
      </c>
      <c r="W73" s="95"/>
      <c r="X73" s="94">
        <v>12250</v>
      </c>
      <c r="Y73" s="95"/>
      <c r="Z73" s="94">
        <v>12250</v>
      </c>
      <c r="AA73" s="95"/>
      <c r="AB73" s="230"/>
      <c r="AC73" s="209"/>
    </row>
    <row r="74" spans="1:29" ht="24.75" customHeight="1" thickBot="1">
      <c r="A74" s="159" t="s">
        <v>51</v>
      </c>
      <c r="B74" s="160"/>
      <c r="C74" s="161"/>
      <c r="D74" s="140">
        <v>1562</v>
      </c>
      <c r="E74" s="141"/>
      <c r="F74" s="140">
        <v>1562</v>
      </c>
      <c r="G74" s="141"/>
      <c r="H74" s="142">
        <v>1562</v>
      </c>
      <c r="I74" s="143"/>
      <c r="J74" s="142">
        <v>1562</v>
      </c>
      <c r="K74" s="143"/>
      <c r="L74" s="142">
        <v>1562</v>
      </c>
      <c r="M74" s="143"/>
      <c r="N74" s="142">
        <v>1562</v>
      </c>
      <c r="O74" s="143"/>
      <c r="P74" s="142">
        <v>1914</v>
      </c>
      <c r="Q74" s="143"/>
      <c r="R74" s="142">
        <v>1914</v>
      </c>
      <c r="S74" s="143"/>
      <c r="T74" s="142">
        <v>1914</v>
      </c>
      <c r="U74" s="143"/>
      <c r="V74" s="142">
        <v>1914</v>
      </c>
      <c r="W74" s="143"/>
      <c r="X74" s="142">
        <v>1914</v>
      </c>
      <c r="Y74" s="143"/>
      <c r="Z74" s="142">
        <v>1914</v>
      </c>
      <c r="AA74" s="143"/>
      <c r="AB74" s="234"/>
      <c r="AC74" s="215"/>
    </row>
    <row r="75" spans="1:29" ht="24.75" customHeight="1" thickTop="1">
      <c r="A75" s="148" t="s">
        <v>43</v>
      </c>
      <c r="B75" s="29" t="s">
        <v>66</v>
      </c>
      <c r="C75" s="12" t="s">
        <v>44</v>
      </c>
      <c r="D75" s="151">
        <v>6375</v>
      </c>
      <c r="E75" s="152"/>
      <c r="F75" s="151">
        <v>21375</v>
      </c>
      <c r="G75" s="152"/>
      <c r="H75" s="153">
        <v>22500</v>
      </c>
      <c r="I75" s="154"/>
      <c r="J75" s="153">
        <v>10500</v>
      </c>
      <c r="K75" s="154"/>
      <c r="L75" s="153">
        <v>5625</v>
      </c>
      <c r="M75" s="154"/>
      <c r="N75" s="153">
        <v>27375</v>
      </c>
      <c r="O75" s="154"/>
      <c r="P75" s="153"/>
      <c r="Q75" s="154"/>
      <c r="R75" s="153"/>
      <c r="S75" s="154"/>
      <c r="T75" s="153"/>
      <c r="U75" s="154"/>
      <c r="V75" s="153"/>
      <c r="W75" s="154"/>
      <c r="X75" s="153"/>
      <c r="Y75" s="154"/>
      <c r="Z75" s="153"/>
      <c r="AA75" s="154"/>
      <c r="AB75" s="228"/>
      <c r="AC75" s="207"/>
    </row>
    <row r="76" spans="1:29" ht="24.75" customHeight="1">
      <c r="A76" s="149"/>
      <c r="B76" s="8" t="s">
        <v>71</v>
      </c>
      <c r="C76" s="7" t="s">
        <v>45</v>
      </c>
      <c r="D76" s="106">
        <v>50000</v>
      </c>
      <c r="E76" s="107"/>
      <c r="F76" s="106">
        <v>50000</v>
      </c>
      <c r="G76" s="107"/>
      <c r="H76" s="94">
        <v>50000</v>
      </c>
      <c r="I76" s="95"/>
      <c r="J76" s="94">
        <v>0</v>
      </c>
      <c r="K76" s="95"/>
      <c r="L76" s="94">
        <v>5960</v>
      </c>
      <c r="M76" s="95"/>
      <c r="N76" s="94"/>
      <c r="O76" s="95"/>
      <c r="P76" s="94"/>
      <c r="Q76" s="95"/>
      <c r="R76" s="94"/>
      <c r="S76" s="95"/>
      <c r="T76" s="94"/>
      <c r="U76" s="95"/>
      <c r="V76" s="94"/>
      <c r="W76" s="95"/>
      <c r="X76" s="94"/>
      <c r="Y76" s="95"/>
      <c r="Z76" s="94"/>
      <c r="AA76" s="95"/>
      <c r="AB76" s="230"/>
      <c r="AC76" s="209"/>
    </row>
    <row r="77" spans="1:29" ht="24.75" customHeight="1">
      <c r="A77" s="149"/>
      <c r="B77" s="100" t="s">
        <v>29</v>
      </c>
      <c r="C77" s="101"/>
      <c r="D77" s="106"/>
      <c r="E77" s="107"/>
      <c r="F77" s="106"/>
      <c r="G77" s="107"/>
      <c r="H77" s="94"/>
      <c r="I77" s="95"/>
      <c r="J77" s="94"/>
      <c r="K77" s="95"/>
      <c r="L77" s="94"/>
      <c r="M77" s="95"/>
      <c r="N77" s="94">
        <v>900</v>
      </c>
      <c r="O77" s="95"/>
      <c r="P77" s="94"/>
      <c r="Q77" s="95"/>
      <c r="R77" s="94"/>
      <c r="S77" s="95"/>
      <c r="T77" s="94"/>
      <c r="U77" s="95"/>
      <c r="V77" s="94"/>
      <c r="W77" s="95"/>
      <c r="X77" s="94"/>
      <c r="Y77" s="95"/>
      <c r="Z77" s="94">
        <v>450</v>
      </c>
      <c r="AA77" s="95"/>
      <c r="AB77" s="230"/>
      <c r="AC77" s="209"/>
    </row>
    <row r="78" spans="1:29" ht="24.75" customHeight="1">
      <c r="A78" s="149"/>
      <c r="B78" s="100" t="s">
        <v>28</v>
      </c>
      <c r="C78" s="101"/>
      <c r="D78" s="106">
        <v>5400</v>
      </c>
      <c r="E78" s="107"/>
      <c r="F78" s="106">
        <v>7048</v>
      </c>
      <c r="G78" s="107"/>
      <c r="H78" s="94">
        <v>5944</v>
      </c>
      <c r="I78" s="95"/>
      <c r="J78" s="94">
        <v>8240</v>
      </c>
      <c r="K78" s="95"/>
      <c r="L78" s="94">
        <v>50000</v>
      </c>
      <c r="M78" s="95"/>
      <c r="N78" s="94">
        <v>50000</v>
      </c>
      <c r="O78" s="95"/>
      <c r="P78" s="94">
        <v>4824</v>
      </c>
      <c r="Q78" s="95"/>
      <c r="R78" s="94">
        <v>3728</v>
      </c>
      <c r="S78" s="95"/>
      <c r="T78" s="94">
        <v>5760</v>
      </c>
      <c r="U78" s="95"/>
      <c r="V78" s="94">
        <v>7840</v>
      </c>
      <c r="W78" s="95"/>
      <c r="X78" s="94">
        <v>4976</v>
      </c>
      <c r="Y78" s="95"/>
      <c r="Z78" s="94">
        <v>8724</v>
      </c>
      <c r="AA78" s="95"/>
      <c r="AB78" s="230"/>
      <c r="AC78" s="209"/>
    </row>
    <row r="79" spans="1:29" ht="24.75" customHeight="1">
      <c r="A79" s="149"/>
      <c r="B79" s="100" t="s">
        <v>108</v>
      </c>
      <c r="C79" s="101"/>
      <c r="D79" s="136">
        <v>204225</v>
      </c>
      <c r="E79" s="137"/>
      <c r="F79" s="136"/>
      <c r="G79" s="137"/>
      <c r="H79" s="116">
        <v>30000</v>
      </c>
      <c r="I79" s="117"/>
      <c r="J79" s="116">
        <v>240000</v>
      </c>
      <c r="K79" s="117"/>
      <c r="L79" s="116">
        <v>296720</v>
      </c>
      <c r="M79" s="117"/>
      <c r="N79" s="116">
        <v>214720</v>
      </c>
      <c r="O79" s="117"/>
      <c r="P79" s="94">
        <v>450</v>
      </c>
      <c r="Q79" s="95"/>
      <c r="R79" s="94">
        <v>43424</v>
      </c>
      <c r="S79" s="95"/>
      <c r="T79" s="94">
        <v>5000</v>
      </c>
      <c r="U79" s="95"/>
      <c r="V79" s="94">
        <v>42000</v>
      </c>
      <c r="W79" s="95"/>
      <c r="X79" s="94">
        <v>112500</v>
      </c>
      <c r="Y79" s="95"/>
      <c r="Z79" s="94"/>
      <c r="AA79" s="95"/>
      <c r="AB79" s="230"/>
      <c r="AC79" s="209"/>
    </row>
    <row r="80" spans="1:29" ht="24.75" customHeight="1" thickBot="1">
      <c r="A80" s="150"/>
      <c r="B80" s="138" t="s">
        <v>113</v>
      </c>
      <c r="C80" s="139"/>
      <c r="D80" s="140"/>
      <c r="E80" s="141"/>
      <c r="F80" s="140"/>
      <c r="G80" s="141"/>
      <c r="H80" s="142"/>
      <c r="I80" s="143"/>
      <c r="J80" s="142"/>
      <c r="K80" s="143"/>
      <c r="L80" s="142"/>
      <c r="M80" s="143"/>
      <c r="N80" s="142"/>
      <c r="O80" s="143"/>
      <c r="P80" s="142">
        <v>10000</v>
      </c>
      <c r="Q80" s="143"/>
      <c r="R80" s="142"/>
      <c r="S80" s="143"/>
      <c r="T80" s="142"/>
      <c r="U80" s="143"/>
      <c r="V80" s="142">
        <v>162000</v>
      </c>
      <c r="W80" s="143"/>
      <c r="X80" s="142">
        <v>135000</v>
      </c>
      <c r="Y80" s="143"/>
      <c r="Z80" s="142">
        <v>180000</v>
      </c>
      <c r="AA80" s="143"/>
      <c r="AB80" s="230"/>
      <c r="AC80" s="209"/>
    </row>
    <row r="81" spans="1:29" ht="24.75" customHeight="1" thickTop="1">
      <c r="A81" s="77" t="s">
        <v>31</v>
      </c>
      <c r="B81" s="78"/>
      <c r="C81" s="79"/>
      <c r="D81" s="151">
        <f>INT(D67*D71+D68*D73+D70*D74+D69*D72+D75+D76+D77+D78+D79+D80)</f>
        <v>300000</v>
      </c>
      <c r="E81" s="152"/>
      <c r="F81" s="151">
        <f t="shared" ref="F81" si="72">INT(F67*F71+F68*F73+F70*F72+F75+F76+F77+F78+F79+F80)</f>
        <v>192423</v>
      </c>
      <c r="G81" s="152"/>
      <c r="H81" s="153">
        <f t="shared" ref="H81" si="73">INT(H67*H71+H68*H73+H70*H72+H75+H76+H77+H78+H79+H80)</f>
        <v>228444</v>
      </c>
      <c r="I81" s="154"/>
      <c r="J81" s="153">
        <f>INT(J67*J71+J68*J73+J70*J72+J69*J72+J75+J76+J77+J78+J79+J80)</f>
        <v>314740</v>
      </c>
      <c r="K81" s="154"/>
      <c r="L81" s="153">
        <f>INT(L67*L71+L68*L73+L70*L74+L69*L72+L75+L76+L77+L78+L79+L80)</f>
        <v>402363</v>
      </c>
      <c r="M81" s="154"/>
      <c r="N81" s="153">
        <f>INT(N67*N71+N68*N73+N69*N72+N75+N76+N77+N78+N79+N80)</f>
        <v>446995</v>
      </c>
      <c r="O81" s="154"/>
      <c r="P81" s="153">
        <f>INT(P67*P71+P68*P73+P69*P72+P75+P76+P77+P78+P79+P80)</f>
        <v>166255</v>
      </c>
      <c r="Q81" s="154"/>
      <c r="R81" s="153">
        <f t="shared" ref="R81" si="74">INT(R67*R71+R68*R73+R70*R72+R75+R76+R77+R78+R79+R80)</f>
        <v>194152</v>
      </c>
      <c r="S81" s="154"/>
      <c r="T81" s="153">
        <f>INT(T67*T71+T68*T73+T69*T72+T75+T76+T77+T78+T79+T80)</f>
        <v>209210</v>
      </c>
      <c r="U81" s="154"/>
      <c r="V81" s="153">
        <f>INT(V67*V71+V68*V73+V69*V72+V75+V76+V77+V78+V79+V80)</f>
        <v>231440</v>
      </c>
      <c r="W81" s="154"/>
      <c r="X81" s="153">
        <f>INT(X67*X71+X68*X73+X70*X72+X75+X76+X77+X78+X79+X80)</f>
        <v>274526</v>
      </c>
      <c r="Y81" s="154"/>
      <c r="Z81" s="153">
        <f>INT(Z67*Z71+Z68*Z73+Z69*Z72+Z75+Z76+Z77+Z78+Z79+Z80)</f>
        <v>218574</v>
      </c>
      <c r="AA81" s="154"/>
      <c r="AB81" s="230"/>
      <c r="AC81" s="209"/>
    </row>
    <row r="82" spans="1:29" ht="24.75" customHeight="1" thickBot="1">
      <c r="A82" s="133" t="s">
        <v>40</v>
      </c>
      <c r="B82" s="134"/>
      <c r="C82" s="135"/>
      <c r="D82" s="114"/>
      <c r="E82" s="115"/>
      <c r="F82" s="114"/>
      <c r="G82" s="115"/>
      <c r="H82" s="71"/>
      <c r="I82" s="72"/>
      <c r="J82" s="71"/>
      <c r="K82" s="72"/>
      <c r="L82" s="71"/>
      <c r="M82" s="72"/>
      <c r="N82" s="71"/>
      <c r="O82" s="72"/>
      <c r="P82" s="71"/>
      <c r="Q82" s="72"/>
      <c r="R82" s="71"/>
      <c r="S82" s="72"/>
      <c r="T82" s="71"/>
      <c r="U82" s="72"/>
      <c r="V82" s="71"/>
      <c r="W82" s="72"/>
      <c r="X82" s="71"/>
      <c r="Y82" s="72"/>
      <c r="Z82" s="71"/>
      <c r="AA82" s="72"/>
      <c r="AB82" s="233"/>
      <c r="AC82" s="212"/>
    </row>
    <row r="83" spans="1:29" ht="24.75" customHeight="1" thickBot="1">
      <c r="A83" s="122" t="s">
        <v>19</v>
      </c>
      <c r="B83" s="123"/>
      <c r="C83" s="124"/>
      <c r="D83" s="125">
        <f>D81+D82</f>
        <v>300000</v>
      </c>
      <c r="E83" s="126"/>
      <c r="F83" s="125">
        <f t="shared" ref="F83" si="75">F81+F82</f>
        <v>192423</v>
      </c>
      <c r="G83" s="126"/>
      <c r="H83" s="127">
        <f t="shared" ref="H83" si="76">H81+H82</f>
        <v>228444</v>
      </c>
      <c r="I83" s="128"/>
      <c r="J83" s="127">
        <f t="shared" ref="J83" si="77">J81+J82</f>
        <v>314740</v>
      </c>
      <c r="K83" s="128"/>
      <c r="L83" s="127">
        <f t="shared" ref="L83" si="78">L81+L82</f>
        <v>402363</v>
      </c>
      <c r="M83" s="128"/>
      <c r="N83" s="127">
        <f t="shared" ref="N83" si="79">N81+N82</f>
        <v>446995</v>
      </c>
      <c r="O83" s="128"/>
      <c r="P83" s="127">
        <f t="shared" ref="P83" si="80">P81+P82</f>
        <v>166255</v>
      </c>
      <c r="Q83" s="128"/>
      <c r="R83" s="127">
        <f t="shared" ref="R83" si="81">R81+R82</f>
        <v>194152</v>
      </c>
      <c r="S83" s="128"/>
      <c r="T83" s="127">
        <f t="shared" ref="T83" si="82">T81+T82</f>
        <v>209210</v>
      </c>
      <c r="U83" s="128"/>
      <c r="V83" s="127">
        <f t="shared" ref="V83" si="83">V81+V82</f>
        <v>231440</v>
      </c>
      <c r="W83" s="128"/>
      <c r="X83" s="127">
        <f t="shared" ref="X83" si="84">X81+X82</f>
        <v>274526</v>
      </c>
      <c r="Y83" s="128"/>
      <c r="Z83" s="127">
        <f t="shared" ref="Z83" si="85">Z81+Z82</f>
        <v>218574</v>
      </c>
      <c r="AA83" s="128"/>
      <c r="AB83" s="232"/>
      <c r="AC83" s="210"/>
    </row>
    <row r="84" spans="1:29" ht="24.75" customHeight="1">
      <c r="A84" s="88" t="s">
        <v>33</v>
      </c>
      <c r="B84" s="108" t="s">
        <v>34</v>
      </c>
      <c r="C84" s="109"/>
      <c r="D84" s="110">
        <f>D83*0.003</f>
        <v>900</v>
      </c>
      <c r="E84" s="111"/>
      <c r="F84" s="110">
        <v>579</v>
      </c>
      <c r="G84" s="111"/>
      <c r="H84" s="92">
        <f t="shared" ref="H84" si="86">H83*0.003</f>
        <v>685.33199999999999</v>
      </c>
      <c r="I84" s="93"/>
      <c r="J84" s="92">
        <f t="shared" ref="J84" si="87">J83*0.003</f>
        <v>944.22</v>
      </c>
      <c r="K84" s="93"/>
      <c r="L84" s="92">
        <f t="shared" ref="L84" si="88">L83*0.003</f>
        <v>1207.0889999999999</v>
      </c>
      <c r="M84" s="93"/>
      <c r="N84" s="92">
        <f t="shared" ref="N84" si="89">N83*0.003</f>
        <v>1340.9850000000001</v>
      </c>
      <c r="O84" s="93"/>
      <c r="P84" s="92">
        <f t="shared" ref="P84" si="90">P83*0.003</f>
        <v>498.76499999999999</v>
      </c>
      <c r="Q84" s="93"/>
      <c r="R84" s="92">
        <f t="shared" ref="R84" si="91">R83*0.003</f>
        <v>582.45600000000002</v>
      </c>
      <c r="S84" s="93"/>
      <c r="T84" s="92">
        <f t="shared" ref="T84" si="92">T83*0.003</f>
        <v>627.63</v>
      </c>
      <c r="U84" s="93"/>
      <c r="V84" s="92">
        <f t="shared" ref="V84" si="93">V83*0.003</f>
        <v>694.32</v>
      </c>
      <c r="W84" s="93"/>
      <c r="X84" s="92">
        <f t="shared" ref="X84" si="94">X83*0.003</f>
        <v>823.57799999999997</v>
      </c>
      <c r="Y84" s="93"/>
      <c r="Z84" s="92">
        <f t="shared" ref="Z84" si="95">Z83*0.003</f>
        <v>655.72199999999998</v>
      </c>
      <c r="AA84" s="93"/>
      <c r="AB84" s="231"/>
      <c r="AC84" s="211"/>
    </row>
    <row r="85" spans="1:29" ht="24.75" customHeight="1">
      <c r="A85" s="89"/>
      <c r="B85" s="100" t="s">
        <v>35</v>
      </c>
      <c r="C85" s="101"/>
      <c r="D85" s="106">
        <v>8420</v>
      </c>
      <c r="E85" s="107"/>
      <c r="F85" s="106">
        <v>4340</v>
      </c>
      <c r="G85" s="107"/>
      <c r="H85" s="94">
        <v>5780</v>
      </c>
      <c r="I85" s="95"/>
      <c r="J85" s="94">
        <v>9890</v>
      </c>
      <c r="K85" s="95"/>
      <c r="L85" s="94">
        <v>13320</v>
      </c>
      <c r="M85" s="95"/>
      <c r="N85" s="94">
        <v>16260</v>
      </c>
      <c r="O85" s="95"/>
      <c r="P85" s="94">
        <v>3550</v>
      </c>
      <c r="Q85" s="95"/>
      <c r="R85" s="94">
        <v>4630</v>
      </c>
      <c r="S85" s="95"/>
      <c r="T85" s="94">
        <v>6960</v>
      </c>
      <c r="U85" s="95"/>
      <c r="V85" s="94">
        <v>5360</v>
      </c>
      <c r="W85" s="95"/>
      <c r="X85" s="94">
        <v>7180</v>
      </c>
      <c r="Y85" s="95"/>
      <c r="Z85" s="94">
        <v>4980</v>
      </c>
      <c r="AA85" s="95"/>
      <c r="AB85" s="230"/>
      <c r="AC85" s="209"/>
    </row>
    <row r="86" spans="1:29" ht="24.75" customHeight="1">
      <c r="A86" s="89"/>
      <c r="B86" s="100" t="s">
        <v>48</v>
      </c>
      <c r="C86" s="101"/>
      <c r="D86" s="106">
        <v>7100</v>
      </c>
      <c r="E86" s="107"/>
      <c r="F86" s="106">
        <v>7100</v>
      </c>
      <c r="G86" s="107"/>
      <c r="H86" s="94">
        <v>5300</v>
      </c>
      <c r="I86" s="95"/>
      <c r="J86" s="94">
        <v>4700</v>
      </c>
      <c r="K86" s="95"/>
      <c r="L86" s="94">
        <v>4700</v>
      </c>
      <c r="M86" s="95"/>
      <c r="N86" s="94">
        <v>4700</v>
      </c>
      <c r="O86" s="95"/>
      <c r="P86" s="94">
        <v>4700</v>
      </c>
      <c r="Q86" s="95"/>
      <c r="R86" s="94">
        <v>4700</v>
      </c>
      <c r="S86" s="95"/>
      <c r="T86" s="94">
        <v>4700</v>
      </c>
      <c r="U86" s="95"/>
      <c r="V86" s="94">
        <v>4700</v>
      </c>
      <c r="W86" s="95"/>
      <c r="X86" s="94">
        <v>4700</v>
      </c>
      <c r="Y86" s="95"/>
      <c r="Z86" s="94">
        <v>4700</v>
      </c>
      <c r="AA86" s="95"/>
      <c r="AB86" s="230"/>
      <c r="AC86" s="209"/>
    </row>
    <row r="87" spans="1:29" ht="24.75" customHeight="1">
      <c r="A87" s="90"/>
      <c r="B87" s="100" t="s">
        <v>49</v>
      </c>
      <c r="C87" s="101"/>
      <c r="D87" s="80">
        <v>33732</v>
      </c>
      <c r="E87" s="81"/>
      <c r="F87" s="80">
        <v>33732</v>
      </c>
      <c r="G87" s="81"/>
      <c r="H87" s="82">
        <v>33732</v>
      </c>
      <c r="I87" s="83"/>
      <c r="J87" s="82">
        <v>33732</v>
      </c>
      <c r="K87" s="83"/>
      <c r="L87" s="82">
        <v>48080</v>
      </c>
      <c r="M87" s="83"/>
      <c r="N87" s="82">
        <v>48080</v>
      </c>
      <c r="O87" s="83"/>
      <c r="P87" s="82">
        <v>48080</v>
      </c>
      <c r="Q87" s="83"/>
      <c r="R87" s="82">
        <v>48080</v>
      </c>
      <c r="S87" s="83"/>
      <c r="T87" s="82">
        <v>48080</v>
      </c>
      <c r="U87" s="83"/>
      <c r="V87" s="82">
        <v>48080</v>
      </c>
      <c r="W87" s="83"/>
      <c r="X87" s="82">
        <v>48080</v>
      </c>
      <c r="Y87" s="83"/>
      <c r="Z87" s="82">
        <v>48080</v>
      </c>
      <c r="AA87" s="83"/>
      <c r="AB87" s="228"/>
      <c r="AC87" s="207"/>
    </row>
    <row r="88" spans="1:29" ht="24.75" customHeight="1" thickBot="1">
      <c r="A88" s="91"/>
      <c r="B88" s="112" t="s">
        <v>52</v>
      </c>
      <c r="C88" s="113"/>
      <c r="D88" s="114">
        <v>0</v>
      </c>
      <c r="E88" s="115"/>
      <c r="F88" s="114">
        <v>0</v>
      </c>
      <c r="G88" s="115"/>
      <c r="H88" s="71">
        <v>0</v>
      </c>
      <c r="I88" s="72"/>
      <c r="J88" s="71">
        <v>0</v>
      </c>
      <c r="K88" s="72"/>
      <c r="L88" s="71">
        <v>0</v>
      </c>
      <c r="M88" s="72"/>
      <c r="N88" s="71">
        <v>0</v>
      </c>
      <c r="O88" s="72"/>
      <c r="P88" s="71">
        <v>0</v>
      </c>
      <c r="Q88" s="72"/>
      <c r="R88" s="71">
        <v>0</v>
      </c>
      <c r="S88" s="72"/>
      <c r="T88" s="71">
        <v>0</v>
      </c>
      <c r="U88" s="72"/>
      <c r="V88" s="71">
        <v>42000</v>
      </c>
      <c r="W88" s="72"/>
      <c r="X88" s="71">
        <v>112500</v>
      </c>
      <c r="Y88" s="72"/>
      <c r="Z88" s="71">
        <v>1500</v>
      </c>
      <c r="AA88" s="72"/>
      <c r="AB88" s="229"/>
      <c r="AC88" s="208"/>
    </row>
    <row r="89" spans="1:29" ht="24.75" customHeight="1" thickBot="1">
      <c r="A89" s="77" t="s">
        <v>37</v>
      </c>
      <c r="B89" s="78"/>
      <c r="C89" s="79"/>
      <c r="D89" s="80">
        <f>SUM(D84:D88)</f>
        <v>50152</v>
      </c>
      <c r="E89" s="81"/>
      <c r="F89" s="80">
        <f t="shared" ref="F89" si="96">SUM(F84:F88)</f>
        <v>45751</v>
      </c>
      <c r="G89" s="81"/>
      <c r="H89" s="82">
        <f t="shared" ref="H89" si="97">SUM(H84:H88)</f>
        <v>45497.332000000002</v>
      </c>
      <c r="I89" s="83"/>
      <c r="J89" s="82">
        <f t="shared" ref="J89" si="98">SUM(J84:J88)</f>
        <v>49266.22</v>
      </c>
      <c r="K89" s="83"/>
      <c r="L89" s="82">
        <f t="shared" ref="L89" si="99">SUM(L84:L88)</f>
        <v>67307.089000000007</v>
      </c>
      <c r="M89" s="83"/>
      <c r="N89" s="82">
        <f t="shared" ref="N89" si="100">SUM(N84:N88)</f>
        <v>70380.985000000001</v>
      </c>
      <c r="O89" s="83"/>
      <c r="P89" s="82">
        <f t="shared" ref="P89" si="101">SUM(P84:P88)</f>
        <v>56828.764999999999</v>
      </c>
      <c r="Q89" s="83"/>
      <c r="R89" s="82">
        <f t="shared" ref="R89" si="102">SUM(R84:R88)</f>
        <v>57992.455999999998</v>
      </c>
      <c r="S89" s="83"/>
      <c r="T89" s="82">
        <f t="shared" ref="T89" si="103">SUM(T84:T88)</f>
        <v>60367.630000000005</v>
      </c>
      <c r="U89" s="83"/>
      <c r="V89" s="82">
        <f t="shared" ref="V89" si="104">SUM(V84:V88)</f>
        <v>100834.32</v>
      </c>
      <c r="W89" s="83"/>
      <c r="X89" s="82">
        <f t="shared" ref="X89" si="105">SUM(X84:X88)</f>
        <v>173283.57800000001</v>
      </c>
      <c r="Y89" s="83"/>
      <c r="Z89" s="82">
        <f t="shared" ref="Z89" si="106">SUM(Z84:Z88)</f>
        <v>59915.722000000002</v>
      </c>
      <c r="AA89" s="227"/>
      <c r="AB89" s="228"/>
      <c r="AC89" s="207"/>
    </row>
    <row r="90" spans="1:29" ht="24.75" customHeight="1" thickTop="1" thickBot="1">
      <c r="A90" s="66" t="s">
        <v>38</v>
      </c>
      <c r="B90" s="67"/>
      <c r="C90" s="68"/>
      <c r="D90" s="69">
        <f>D83-D89</f>
        <v>249848</v>
      </c>
      <c r="E90" s="70"/>
      <c r="F90" s="69">
        <f>F83-F89</f>
        <v>146672</v>
      </c>
      <c r="G90" s="70"/>
      <c r="H90" s="69">
        <f>H83-H89</f>
        <v>182946.66800000001</v>
      </c>
      <c r="I90" s="70"/>
      <c r="J90" s="69">
        <f>J83-J89</f>
        <v>265473.78000000003</v>
      </c>
      <c r="K90" s="70"/>
      <c r="L90" s="69">
        <f>L83-L89</f>
        <v>335055.91099999996</v>
      </c>
      <c r="M90" s="70"/>
      <c r="N90" s="69">
        <f>N83-N89</f>
        <v>376614.01500000001</v>
      </c>
      <c r="O90" s="70"/>
      <c r="P90" s="69">
        <f>P83-P89</f>
        <v>109426.235</v>
      </c>
      <c r="Q90" s="70"/>
      <c r="R90" s="69">
        <f>R83-R89</f>
        <v>136159.54399999999</v>
      </c>
      <c r="S90" s="70"/>
      <c r="T90" s="69">
        <f>T83-T89</f>
        <v>148842.37</v>
      </c>
      <c r="U90" s="70"/>
      <c r="V90" s="69">
        <f>V83-V89</f>
        <v>130605.68</v>
      </c>
      <c r="W90" s="70"/>
      <c r="X90" s="69">
        <f>X81-X89</f>
        <v>101242.42199999999</v>
      </c>
      <c r="Y90" s="70"/>
      <c r="Z90" s="60">
        <f>Z83-Z89</f>
        <v>158658.27799999999</v>
      </c>
      <c r="AA90" s="225"/>
      <c r="AB90" s="226"/>
      <c r="AC90" s="206"/>
    </row>
  </sheetData>
  <mergeCells count="933">
    <mergeCell ref="T59:U59"/>
    <mergeCell ref="V59:W59"/>
    <mergeCell ref="X59:Y59"/>
    <mergeCell ref="Z59:AA59"/>
    <mergeCell ref="AB59:AC59"/>
    <mergeCell ref="A58:C58"/>
    <mergeCell ref="D58:E58"/>
    <mergeCell ref="F58:G58"/>
    <mergeCell ref="H58:I58"/>
    <mergeCell ref="J58:K58"/>
    <mergeCell ref="A59:C59"/>
    <mergeCell ref="D59:E59"/>
    <mergeCell ref="F59:G59"/>
    <mergeCell ref="H59:I59"/>
    <mergeCell ref="J59:K59"/>
    <mergeCell ref="L59:M59"/>
    <mergeCell ref="N59:O59"/>
    <mergeCell ref="P59:Q59"/>
    <mergeCell ref="R59:S59"/>
    <mergeCell ref="L58:M58"/>
    <mergeCell ref="N58:O58"/>
    <mergeCell ref="P58:Q58"/>
    <mergeCell ref="R58:S58"/>
    <mergeCell ref="T58:U58"/>
    <mergeCell ref="T56:U56"/>
    <mergeCell ref="V56:W56"/>
    <mergeCell ref="X56:Y56"/>
    <mergeCell ref="Z56:AA56"/>
    <mergeCell ref="AB56:AC56"/>
    <mergeCell ref="T57:U57"/>
    <mergeCell ref="V57:W57"/>
    <mergeCell ref="X57:Y57"/>
    <mergeCell ref="Z57:AA57"/>
    <mergeCell ref="AB57:AC57"/>
    <mergeCell ref="V58:W58"/>
    <mergeCell ref="X58:Y58"/>
    <mergeCell ref="Z58:AA58"/>
    <mergeCell ref="AB58:AC58"/>
    <mergeCell ref="B57:C57"/>
    <mergeCell ref="D57:E57"/>
    <mergeCell ref="F57:G57"/>
    <mergeCell ref="H57:I57"/>
    <mergeCell ref="J57:K57"/>
    <mergeCell ref="L57:M57"/>
    <mergeCell ref="N57:O57"/>
    <mergeCell ref="P57:Q57"/>
    <mergeCell ref="R57:S57"/>
    <mergeCell ref="B56:C56"/>
    <mergeCell ref="D56:E56"/>
    <mergeCell ref="F56:G56"/>
    <mergeCell ref="H56:I56"/>
    <mergeCell ref="J56:K56"/>
    <mergeCell ref="L56:M56"/>
    <mergeCell ref="N56:O56"/>
    <mergeCell ref="P56:Q56"/>
    <mergeCell ref="R56:S56"/>
    <mergeCell ref="AB54:AC54"/>
    <mergeCell ref="B55:C55"/>
    <mergeCell ref="D55:E55"/>
    <mergeCell ref="F55:G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T52:U52"/>
    <mergeCell ref="V52:W52"/>
    <mergeCell ref="X52:Y52"/>
    <mergeCell ref="Z52:AA52"/>
    <mergeCell ref="AB52:AC52"/>
    <mergeCell ref="A53:A57"/>
    <mergeCell ref="B53:C53"/>
    <mergeCell ref="D53:E53"/>
    <mergeCell ref="F53:G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B54:C54"/>
    <mergeCell ref="D54:E54"/>
    <mergeCell ref="F54:G54"/>
    <mergeCell ref="H54:I54"/>
    <mergeCell ref="A52:C52"/>
    <mergeCell ref="D52:E52"/>
    <mergeCell ref="F52:G52"/>
    <mergeCell ref="H52:I52"/>
    <mergeCell ref="J52:K52"/>
    <mergeCell ref="L52:M52"/>
    <mergeCell ref="N52:O52"/>
    <mergeCell ref="P52:Q52"/>
    <mergeCell ref="R52:S52"/>
    <mergeCell ref="Z50:AA50"/>
    <mergeCell ref="AB50:AC50"/>
    <mergeCell ref="A51:C51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A50:C50"/>
    <mergeCell ref="D50:E50"/>
    <mergeCell ref="F50:G50"/>
    <mergeCell ref="H50:I50"/>
    <mergeCell ref="J50:K50"/>
    <mergeCell ref="L50:M50"/>
    <mergeCell ref="N50:O50"/>
    <mergeCell ref="P50:Q50"/>
    <mergeCell ref="R50:S50"/>
    <mergeCell ref="P48:Q48"/>
    <mergeCell ref="R48:S48"/>
    <mergeCell ref="T48:U48"/>
    <mergeCell ref="V48:W48"/>
    <mergeCell ref="X48:Y48"/>
    <mergeCell ref="T50:U50"/>
    <mergeCell ref="V50:W50"/>
    <mergeCell ref="X50:Y50"/>
    <mergeCell ref="Z48:AA48"/>
    <mergeCell ref="AB48:AC48"/>
    <mergeCell ref="B49:C49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T46:U46"/>
    <mergeCell ref="V46:W46"/>
    <mergeCell ref="X46:Y46"/>
    <mergeCell ref="Z46:AA46"/>
    <mergeCell ref="AB46:AC46"/>
    <mergeCell ref="B47:C47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B46:C46"/>
    <mergeCell ref="T44:U44"/>
    <mergeCell ref="V44:W44"/>
    <mergeCell ref="X44:Y44"/>
    <mergeCell ref="Z44:AA44"/>
    <mergeCell ref="AB44:AC44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A44:A49"/>
    <mergeCell ref="D44:E44"/>
    <mergeCell ref="F44:G44"/>
    <mergeCell ref="H44:I44"/>
    <mergeCell ref="J44:K44"/>
    <mergeCell ref="L44:M44"/>
    <mergeCell ref="N44:O44"/>
    <mergeCell ref="P44:Q44"/>
    <mergeCell ref="R44:S44"/>
    <mergeCell ref="D46:E46"/>
    <mergeCell ref="F46:G46"/>
    <mergeCell ref="H46:I46"/>
    <mergeCell ref="J46:K46"/>
    <mergeCell ref="L46:M46"/>
    <mergeCell ref="N46:O46"/>
    <mergeCell ref="P46:Q46"/>
    <mergeCell ref="R46:S46"/>
    <mergeCell ref="B48:C48"/>
    <mergeCell ref="D48:E48"/>
    <mergeCell ref="F48:G48"/>
    <mergeCell ref="H48:I48"/>
    <mergeCell ref="J48:K48"/>
    <mergeCell ref="L48:M48"/>
    <mergeCell ref="N48:O48"/>
    <mergeCell ref="T43:U43"/>
    <mergeCell ref="V43:W43"/>
    <mergeCell ref="X43:Y43"/>
    <mergeCell ref="Z43:AA43"/>
    <mergeCell ref="AB43:AC43"/>
    <mergeCell ref="A42:C42"/>
    <mergeCell ref="D42:E42"/>
    <mergeCell ref="F42:G42"/>
    <mergeCell ref="H42:I42"/>
    <mergeCell ref="J42:K42"/>
    <mergeCell ref="A43:C43"/>
    <mergeCell ref="D43:E43"/>
    <mergeCell ref="F43:G43"/>
    <mergeCell ref="H43:I43"/>
    <mergeCell ref="J43:K43"/>
    <mergeCell ref="L43:M43"/>
    <mergeCell ref="N43:O43"/>
    <mergeCell ref="P43:Q43"/>
    <mergeCell ref="R43:S43"/>
    <mergeCell ref="L42:M42"/>
    <mergeCell ref="N42:O42"/>
    <mergeCell ref="P42:Q42"/>
    <mergeCell ref="R42:S42"/>
    <mergeCell ref="T42:U42"/>
    <mergeCell ref="T40:U40"/>
    <mergeCell ref="V40:W40"/>
    <mergeCell ref="X40:Y40"/>
    <mergeCell ref="Z40:AA40"/>
    <mergeCell ref="AB40:AC40"/>
    <mergeCell ref="T41:U41"/>
    <mergeCell ref="V41:W41"/>
    <mergeCell ref="X41:Y41"/>
    <mergeCell ref="Z41:AA41"/>
    <mergeCell ref="AB41:AC41"/>
    <mergeCell ref="V42:W42"/>
    <mergeCell ref="X42:Y42"/>
    <mergeCell ref="Z42:AA42"/>
    <mergeCell ref="AB42:AC42"/>
    <mergeCell ref="A41:C41"/>
    <mergeCell ref="D41:E41"/>
    <mergeCell ref="F41:G41"/>
    <mergeCell ref="H41:I41"/>
    <mergeCell ref="J41:K41"/>
    <mergeCell ref="L41:M41"/>
    <mergeCell ref="N41:O41"/>
    <mergeCell ref="P41:Q41"/>
    <mergeCell ref="R41:S41"/>
    <mergeCell ref="A40:C40"/>
    <mergeCell ref="D40:E40"/>
    <mergeCell ref="F40:G40"/>
    <mergeCell ref="H40:I40"/>
    <mergeCell ref="J40:K40"/>
    <mergeCell ref="L40:M40"/>
    <mergeCell ref="N40:O40"/>
    <mergeCell ref="P40:Q40"/>
    <mergeCell ref="R40:S40"/>
    <mergeCell ref="T35:U35"/>
    <mergeCell ref="V35:W35"/>
    <mergeCell ref="X35:Y35"/>
    <mergeCell ref="Z35:AA35"/>
    <mergeCell ref="AB35:AC35"/>
    <mergeCell ref="A36:C36"/>
    <mergeCell ref="A37:C37"/>
    <mergeCell ref="A38:C38"/>
    <mergeCell ref="A39:C39"/>
    <mergeCell ref="A35:C35"/>
    <mergeCell ref="D35:E35"/>
    <mergeCell ref="F35:G35"/>
    <mergeCell ref="H35:I35"/>
    <mergeCell ref="J35:K35"/>
    <mergeCell ref="L35:M35"/>
    <mergeCell ref="N35:O35"/>
    <mergeCell ref="P35:Q35"/>
    <mergeCell ref="R35:S35"/>
    <mergeCell ref="A31:AC31"/>
    <mergeCell ref="A32:D32"/>
    <mergeCell ref="E32:K32"/>
    <mergeCell ref="L32:R32"/>
    <mergeCell ref="S32:Y32"/>
    <mergeCell ref="Z32:AC32"/>
    <mergeCell ref="A33:D33"/>
    <mergeCell ref="E33:K33"/>
    <mergeCell ref="L33:R33"/>
    <mergeCell ref="S33:Y33"/>
    <mergeCell ref="Z33:AC33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X24:Y24"/>
    <mergeCell ref="Z24:AA24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A22:C22"/>
    <mergeCell ref="D22:E22"/>
    <mergeCell ref="F22:G22"/>
    <mergeCell ref="H22:I22"/>
    <mergeCell ref="J22:K22"/>
    <mergeCell ref="X22:Y22"/>
    <mergeCell ref="Z22:AA22"/>
    <mergeCell ref="AB22:AC22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P22:Q22"/>
    <mergeCell ref="R22:S22"/>
    <mergeCell ref="T22:U22"/>
    <mergeCell ref="V22:W22"/>
    <mergeCell ref="AB23:AC23"/>
    <mergeCell ref="P23:Q23"/>
    <mergeCell ref="R23:S23"/>
    <mergeCell ref="AB20:AC20"/>
    <mergeCell ref="A21:C21"/>
    <mergeCell ref="D21:E21"/>
    <mergeCell ref="F21:G21"/>
    <mergeCell ref="H21:I21"/>
    <mergeCell ref="J21:K21"/>
    <mergeCell ref="L21:M21"/>
    <mergeCell ref="N21:O21"/>
    <mergeCell ref="P21:Q21"/>
    <mergeCell ref="R21:S21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B21:AC21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T18:U18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V16:W16"/>
    <mergeCell ref="X16:Y16"/>
    <mergeCell ref="Z16:AA16"/>
    <mergeCell ref="AB16:AC16"/>
    <mergeCell ref="D17:E17"/>
    <mergeCell ref="F17:G17"/>
    <mergeCell ref="H17:I17"/>
    <mergeCell ref="J17:K17"/>
    <mergeCell ref="L17:M17"/>
    <mergeCell ref="N17:O17"/>
    <mergeCell ref="AB17:AC17"/>
    <mergeCell ref="P17:Q17"/>
    <mergeCell ref="R17:S17"/>
    <mergeCell ref="T17:U17"/>
    <mergeCell ref="V17:W17"/>
    <mergeCell ref="X17:Y17"/>
    <mergeCell ref="Z17:AA17"/>
    <mergeCell ref="H16:I16"/>
    <mergeCell ref="J16:K16"/>
    <mergeCell ref="L16:M16"/>
    <mergeCell ref="N16:O16"/>
    <mergeCell ref="D14:E14"/>
    <mergeCell ref="F14:G14"/>
    <mergeCell ref="H14:I14"/>
    <mergeCell ref="J14:K14"/>
    <mergeCell ref="V15:W15"/>
    <mergeCell ref="X15:Y15"/>
    <mergeCell ref="Z15:AA15"/>
    <mergeCell ref="X14:Y14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P14:Q14"/>
    <mergeCell ref="R14:S14"/>
    <mergeCell ref="T14:U14"/>
    <mergeCell ref="V14:W14"/>
    <mergeCell ref="AB15:AC15"/>
    <mergeCell ref="D16:E16"/>
    <mergeCell ref="F16:G16"/>
    <mergeCell ref="P16:Q16"/>
    <mergeCell ref="R16:S16"/>
    <mergeCell ref="T16:U16"/>
    <mergeCell ref="P15:Q15"/>
    <mergeCell ref="R15:S15"/>
    <mergeCell ref="T15:U15"/>
    <mergeCell ref="A14:C14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P12:Q12"/>
    <mergeCell ref="R12:S12"/>
    <mergeCell ref="T12:U12"/>
    <mergeCell ref="V12:W12"/>
    <mergeCell ref="X12:Y12"/>
    <mergeCell ref="Z12:AA12"/>
    <mergeCell ref="T13:U13"/>
    <mergeCell ref="V13:W13"/>
    <mergeCell ref="X13:Y13"/>
    <mergeCell ref="Z13:AA13"/>
    <mergeCell ref="AB13:AC13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A11:C11"/>
    <mergeCell ref="D11:E11"/>
    <mergeCell ref="F11:G11"/>
    <mergeCell ref="H11:I11"/>
    <mergeCell ref="J11:K11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B11:AC11"/>
    <mergeCell ref="P11:Q11"/>
    <mergeCell ref="R11:S11"/>
    <mergeCell ref="T11:U11"/>
    <mergeCell ref="V11:W11"/>
    <mergeCell ref="AF11:AH11"/>
    <mergeCell ref="AI11:AK11"/>
    <mergeCell ref="X6:Y6"/>
    <mergeCell ref="Z6:AA6"/>
    <mergeCell ref="AB6:AC6"/>
    <mergeCell ref="AF12:AH12"/>
    <mergeCell ref="AI12:AK12"/>
    <mergeCell ref="A1:AC2"/>
    <mergeCell ref="A3:D3"/>
    <mergeCell ref="E3:K3"/>
    <mergeCell ref="L3:R3"/>
    <mergeCell ref="S3:Y3"/>
    <mergeCell ref="Z3:AC3"/>
    <mergeCell ref="AF7:AH8"/>
    <mergeCell ref="AI7:AK8"/>
    <mergeCell ref="AF9:AK10"/>
    <mergeCell ref="A4:D4"/>
    <mergeCell ref="E4:K4"/>
    <mergeCell ref="L4:R4"/>
    <mergeCell ref="S4:Y4"/>
    <mergeCell ref="Z4:AC4"/>
    <mergeCell ref="A6:C6"/>
    <mergeCell ref="D6:E6"/>
    <mergeCell ref="F6:G6"/>
    <mergeCell ref="H6:I6"/>
    <mergeCell ref="J6:K6"/>
    <mergeCell ref="A10:C10"/>
    <mergeCell ref="X11:Y11"/>
    <mergeCell ref="Z11:AA11"/>
    <mergeCell ref="A61:AC62"/>
    <mergeCell ref="A63:D63"/>
    <mergeCell ref="E63:K63"/>
    <mergeCell ref="L63:R63"/>
    <mergeCell ref="S63:Y63"/>
    <mergeCell ref="Z63:AC63"/>
    <mergeCell ref="A64:D64"/>
    <mergeCell ref="E64:K64"/>
    <mergeCell ref="L64:R64"/>
    <mergeCell ref="S64:Y64"/>
    <mergeCell ref="Z64:AC64"/>
    <mergeCell ref="T66:U66"/>
    <mergeCell ref="V66:W66"/>
    <mergeCell ref="X66:Y66"/>
    <mergeCell ref="Z66:AA66"/>
    <mergeCell ref="AB66:AC66"/>
    <mergeCell ref="A67:C67"/>
    <mergeCell ref="A68:C68"/>
    <mergeCell ref="A69:C69"/>
    <mergeCell ref="A70:C70"/>
    <mergeCell ref="A66:C66"/>
    <mergeCell ref="D66:E66"/>
    <mergeCell ref="F66:G66"/>
    <mergeCell ref="H66:I66"/>
    <mergeCell ref="J66:K66"/>
    <mergeCell ref="L66:M66"/>
    <mergeCell ref="N66:O66"/>
    <mergeCell ref="P66:Q66"/>
    <mergeCell ref="R66:S66"/>
    <mergeCell ref="A71:C71"/>
    <mergeCell ref="D71:E71"/>
    <mergeCell ref="F71:G71"/>
    <mergeCell ref="H71:I71"/>
    <mergeCell ref="J71:K71"/>
    <mergeCell ref="L71:M71"/>
    <mergeCell ref="N71:O71"/>
    <mergeCell ref="P71:Q71"/>
    <mergeCell ref="R71:S71"/>
    <mergeCell ref="V73:W73"/>
    <mergeCell ref="X73:Y73"/>
    <mergeCell ref="Z73:AA73"/>
    <mergeCell ref="AB73:AC73"/>
    <mergeCell ref="A72:C72"/>
    <mergeCell ref="D72:E72"/>
    <mergeCell ref="F72:G72"/>
    <mergeCell ref="H72:I72"/>
    <mergeCell ref="J72:K72"/>
    <mergeCell ref="L72:M72"/>
    <mergeCell ref="N72:O72"/>
    <mergeCell ref="P72:Q72"/>
    <mergeCell ref="R72:S72"/>
    <mergeCell ref="T71:U71"/>
    <mergeCell ref="V71:W71"/>
    <mergeCell ref="X71:Y71"/>
    <mergeCell ref="Z71:AA71"/>
    <mergeCell ref="AB71:AC71"/>
    <mergeCell ref="T72:U72"/>
    <mergeCell ref="V72:W72"/>
    <mergeCell ref="X72:Y72"/>
    <mergeCell ref="Z72:AA72"/>
    <mergeCell ref="AB72:AC72"/>
    <mergeCell ref="T74:U74"/>
    <mergeCell ref="V74:W74"/>
    <mergeCell ref="X74:Y74"/>
    <mergeCell ref="Z74:AA74"/>
    <mergeCell ref="AB74:AC74"/>
    <mergeCell ref="A73:C73"/>
    <mergeCell ref="D73:E73"/>
    <mergeCell ref="F73:G73"/>
    <mergeCell ref="H73:I73"/>
    <mergeCell ref="J73:K73"/>
    <mergeCell ref="A74:C74"/>
    <mergeCell ref="D74:E74"/>
    <mergeCell ref="F74:G74"/>
    <mergeCell ref="H74:I74"/>
    <mergeCell ref="J74:K74"/>
    <mergeCell ref="L74:M74"/>
    <mergeCell ref="N74:O74"/>
    <mergeCell ref="P74:Q74"/>
    <mergeCell ref="R74:S74"/>
    <mergeCell ref="L73:M73"/>
    <mergeCell ref="N73:O73"/>
    <mergeCell ref="P73:Q73"/>
    <mergeCell ref="R73:S73"/>
    <mergeCell ref="T73:U73"/>
    <mergeCell ref="A75:A80"/>
    <mergeCell ref="D75:E75"/>
    <mergeCell ref="F75:G75"/>
    <mergeCell ref="H75:I75"/>
    <mergeCell ref="J75:K75"/>
    <mergeCell ref="L75:M75"/>
    <mergeCell ref="N75:O75"/>
    <mergeCell ref="P75:Q75"/>
    <mergeCell ref="R75:S75"/>
    <mergeCell ref="B77:C77"/>
    <mergeCell ref="D77:E77"/>
    <mergeCell ref="F77:G77"/>
    <mergeCell ref="H77:I77"/>
    <mergeCell ref="J77:K77"/>
    <mergeCell ref="L77:M77"/>
    <mergeCell ref="N77:O77"/>
    <mergeCell ref="P77:Q77"/>
    <mergeCell ref="R77:S77"/>
    <mergeCell ref="B79:C79"/>
    <mergeCell ref="D79:E79"/>
    <mergeCell ref="F79:G79"/>
    <mergeCell ref="H79:I79"/>
    <mergeCell ref="J79:K79"/>
    <mergeCell ref="L79:M79"/>
    <mergeCell ref="T75:U75"/>
    <mergeCell ref="V75:W75"/>
    <mergeCell ref="X75:Y75"/>
    <mergeCell ref="Z75:AA75"/>
    <mergeCell ref="AB75:AC75"/>
    <mergeCell ref="D76:E76"/>
    <mergeCell ref="F76:G76"/>
    <mergeCell ref="H76:I76"/>
    <mergeCell ref="J76:K76"/>
    <mergeCell ref="L76:M76"/>
    <mergeCell ref="N76:O76"/>
    <mergeCell ref="P76:Q76"/>
    <mergeCell ref="R76:S76"/>
    <mergeCell ref="T76:U76"/>
    <mergeCell ref="V76:W76"/>
    <mergeCell ref="X76:Y76"/>
    <mergeCell ref="Z76:AA76"/>
    <mergeCell ref="AB76:AC76"/>
    <mergeCell ref="T77:U77"/>
    <mergeCell ref="V77:W77"/>
    <mergeCell ref="X77:Y77"/>
    <mergeCell ref="Z77:AA77"/>
    <mergeCell ref="AB77:AC77"/>
    <mergeCell ref="B78:C78"/>
    <mergeCell ref="D78:E78"/>
    <mergeCell ref="F78:G78"/>
    <mergeCell ref="H78:I78"/>
    <mergeCell ref="J78:K78"/>
    <mergeCell ref="L78:M78"/>
    <mergeCell ref="N78:O78"/>
    <mergeCell ref="P78:Q78"/>
    <mergeCell ref="R78:S78"/>
    <mergeCell ref="T78:U78"/>
    <mergeCell ref="V78:W78"/>
    <mergeCell ref="X78:Y78"/>
    <mergeCell ref="Z78:AA78"/>
    <mergeCell ref="AB78:AC78"/>
    <mergeCell ref="X79:Y79"/>
    <mergeCell ref="Z79:AA79"/>
    <mergeCell ref="AB79:AC79"/>
    <mergeCell ref="B80:C80"/>
    <mergeCell ref="D80:E80"/>
    <mergeCell ref="F80:G80"/>
    <mergeCell ref="H80:I80"/>
    <mergeCell ref="J80:K80"/>
    <mergeCell ref="L80:M80"/>
    <mergeCell ref="N80:O80"/>
    <mergeCell ref="P80:Q80"/>
    <mergeCell ref="R80:S80"/>
    <mergeCell ref="T80:U80"/>
    <mergeCell ref="V80:W80"/>
    <mergeCell ref="X80:Y80"/>
    <mergeCell ref="Z80:AA80"/>
    <mergeCell ref="AB80:AC80"/>
    <mergeCell ref="P81:Q81"/>
    <mergeCell ref="R81:S81"/>
    <mergeCell ref="N79:O79"/>
    <mergeCell ref="P79:Q79"/>
    <mergeCell ref="R79:S79"/>
    <mergeCell ref="T79:U79"/>
    <mergeCell ref="V79:W79"/>
    <mergeCell ref="T81:U81"/>
    <mergeCell ref="V81:W81"/>
    <mergeCell ref="X81:Y81"/>
    <mergeCell ref="Z81:AA81"/>
    <mergeCell ref="AB81:AC81"/>
    <mergeCell ref="A82:C82"/>
    <mergeCell ref="D82:E82"/>
    <mergeCell ref="F82:G82"/>
    <mergeCell ref="H82:I82"/>
    <mergeCell ref="J82:K82"/>
    <mergeCell ref="L82:M82"/>
    <mergeCell ref="N82:O82"/>
    <mergeCell ref="P82:Q82"/>
    <mergeCell ref="R82:S82"/>
    <mergeCell ref="T82:U82"/>
    <mergeCell ref="V82:W82"/>
    <mergeCell ref="X82:Y82"/>
    <mergeCell ref="Z82:AA82"/>
    <mergeCell ref="AB82:AC82"/>
    <mergeCell ref="A81:C81"/>
    <mergeCell ref="D81:E81"/>
    <mergeCell ref="F81:G81"/>
    <mergeCell ref="H81:I81"/>
    <mergeCell ref="J81:K81"/>
    <mergeCell ref="L81:M81"/>
    <mergeCell ref="N81:O81"/>
    <mergeCell ref="A83:C83"/>
    <mergeCell ref="D83:E83"/>
    <mergeCell ref="F83:G83"/>
    <mergeCell ref="H83:I83"/>
    <mergeCell ref="J83:K83"/>
    <mergeCell ref="L83:M83"/>
    <mergeCell ref="N83:O83"/>
    <mergeCell ref="P83:Q83"/>
    <mergeCell ref="R83:S83"/>
    <mergeCell ref="T83:U83"/>
    <mergeCell ref="V83:W83"/>
    <mergeCell ref="X83:Y83"/>
    <mergeCell ref="Z83:AA83"/>
    <mergeCell ref="AB83:AC83"/>
    <mergeCell ref="A84:A88"/>
    <mergeCell ref="B84:C84"/>
    <mergeCell ref="D84:E84"/>
    <mergeCell ref="F84:G84"/>
    <mergeCell ref="H84:I84"/>
    <mergeCell ref="J84:K84"/>
    <mergeCell ref="L84:M84"/>
    <mergeCell ref="N84:O84"/>
    <mergeCell ref="P84:Q84"/>
    <mergeCell ref="R84:S84"/>
    <mergeCell ref="T84:U84"/>
    <mergeCell ref="V84:W84"/>
    <mergeCell ref="X84:Y84"/>
    <mergeCell ref="Z84:AA84"/>
    <mergeCell ref="AB84:AC84"/>
    <mergeCell ref="B85:C85"/>
    <mergeCell ref="D85:E85"/>
    <mergeCell ref="F85:G85"/>
    <mergeCell ref="H85:I85"/>
    <mergeCell ref="AB85:AC85"/>
    <mergeCell ref="B86:C86"/>
    <mergeCell ref="D86:E86"/>
    <mergeCell ref="F86:G86"/>
    <mergeCell ref="H86:I86"/>
    <mergeCell ref="J86:K86"/>
    <mergeCell ref="L86:M86"/>
    <mergeCell ref="N86:O86"/>
    <mergeCell ref="P86:Q86"/>
    <mergeCell ref="R86:S86"/>
    <mergeCell ref="T86:U86"/>
    <mergeCell ref="V86:W86"/>
    <mergeCell ref="X86:Y86"/>
    <mergeCell ref="Z86:AA86"/>
    <mergeCell ref="AB86:AC86"/>
    <mergeCell ref="J85:K85"/>
    <mergeCell ref="L85:M85"/>
    <mergeCell ref="N85:O85"/>
    <mergeCell ref="P85:Q85"/>
    <mergeCell ref="R85:S85"/>
    <mergeCell ref="T85:U85"/>
    <mergeCell ref="V85:W85"/>
    <mergeCell ref="X85:Y85"/>
    <mergeCell ref="Z85:AA85"/>
    <mergeCell ref="B87:C87"/>
    <mergeCell ref="D87:E87"/>
    <mergeCell ref="F87:G87"/>
    <mergeCell ref="H87:I87"/>
    <mergeCell ref="J87:K87"/>
    <mergeCell ref="L87:M87"/>
    <mergeCell ref="N87:O87"/>
    <mergeCell ref="P87:Q87"/>
    <mergeCell ref="R87:S87"/>
    <mergeCell ref="V89:W89"/>
    <mergeCell ref="X89:Y89"/>
    <mergeCell ref="Z89:AA89"/>
    <mergeCell ref="AB89:AC89"/>
    <mergeCell ref="B88:C88"/>
    <mergeCell ref="D88:E88"/>
    <mergeCell ref="F88:G88"/>
    <mergeCell ref="H88:I88"/>
    <mergeCell ref="J88:K88"/>
    <mergeCell ref="L88:M88"/>
    <mergeCell ref="N88:O88"/>
    <mergeCell ref="P88:Q88"/>
    <mergeCell ref="R88:S88"/>
    <mergeCell ref="T87:U87"/>
    <mergeCell ref="V87:W87"/>
    <mergeCell ref="X87:Y87"/>
    <mergeCell ref="Z87:AA87"/>
    <mergeCell ref="AB87:AC87"/>
    <mergeCell ref="T88:U88"/>
    <mergeCell ref="V88:W88"/>
    <mergeCell ref="X88:Y88"/>
    <mergeCell ref="Z88:AA88"/>
    <mergeCell ref="AB88:AC88"/>
    <mergeCell ref="T90:U90"/>
    <mergeCell ref="V90:W90"/>
    <mergeCell ref="X90:Y90"/>
    <mergeCell ref="Z90:AA90"/>
    <mergeCell ref="AB90:AC90"/>
    <mergeCell ref="A89:C89"/>
    <mergeCell ref="D89:E89"/>
    <mergeCell ref="F89:G89"/>
    <mergeCell ref="H89:I89"/>
    <mergeCell ref="J89:K89"/>
    <mergeCell ref="A90:C90"/>
    <mergeCell ref="D90:E90"/>
    <mergeCell ref="F90:G90"/>
    <mergeCell ref="H90:I90"/>
    <mergeCell ref="J90:K90"/>
    <mergeCell ref="L90:M90"/>
    <mergeCell ref="N90:O90"/>
    <mergeCell ref="P90:Q90"/>
    <mergeCell ref="R90:S90"/>
    <mergeCell ref="L89:M89"/>
    <mergeCell ref="N89:O89"/>
    <mergeCell ref="P89:Q89"/>
    <mergeCell ref="R89:S89"/>
    <mergeCell ref="T89:U8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BD591-A49E-4048-B41F-E820CE05203C}">
  <sheetPr>
    <tabColor theme="0"/>
  </sheetPr>
  <dimension ref="A1:AL30"/>
  <sheetViews>
    <sheetView topLeftCell="A13" workbookViewId="0">
      <selection activeCell="Z28" sqref="Z28:AA28"/>
    </sheetView>
  </sheetViews>
  <sheetFormatPr defaultColWidth="5.625" defaultRowHeight="15"/>
  <cols>
    <col min="1" max="29" width="5.5" style="1" customWidth="1"/>
    <col min="30" max="16384" width="5.625" style="1"/>
  </cols>
  <sheetData>
    <row r="1" spans="1:38">
      <c r="A1" s="205" t="s">
        <v>86</v>
      </c>
      <c r="B1" s="205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</row>
    <row r="2" spans="1:38" ht="15.75" thickBot="1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</row>
    <row r="3" spans="1:38" ht="15.75" thickTop="1">
      <c r="A3" s="180" t="s">
        <v>0</v>
      </c>
      <c r="B3" s="181"/>
      <c r="C3" s="181"/>
      <c r="D3" s="182"/>
      <c r="E3" s="183" t="s">
        <v>1</v>
      </c>
      <c r="F3" s="181"/>
      <c r="G3" s="181"/>
      <c r="H3" s="181"/>
      <c r="I3" s="181"/>
      <c r="J3" s="181"/>
      <c r="K3" s="182"/>
      <c r="L3" s="183" t="s">
        <v>2</v>
      </c>
      <c r="M3" s="181"/>
      <c r="N3" s="181"/>
      <c r="O3" s="181"/>
      <c r="P3" s="181"/>
      <c r="Q3" s="181"/>
      <c r="R3" s="182"/>
      <c r="S3" s="183" t="s">
        <v>3</v>
      </c>
      <c r="T3" s="181"/>
      <c r="U3" s="181"/>
      <c r="V3" s="181"/>
      <c r="W3" s="181"/>
      <c r="X3" s="181"/>
      <c r="Y3" s="182"/>
      <c r="Z3" s="181" t="s">
        <v>4</v>
      </c>
      <c r="AA3" s="181"/>
      <c r="AB3" s="181"/>
      <c r="AC3" s="184"/>
    </row>
    <row r="4" spans="1:38" ht="35.25" customHeight="1" thickBot="1">
      <c r="A4" s="185"/>
      <c r="B4" s="186"/>
      <c r="C4" s="187"/>
      <c r="D4" s="139"/>
      <c r="E4" s="188" t="s">
        <v>47</v>
      </c>
      <c r="F4" s="189"/>
      <c r="G4" s="189"/>
      <c r="H4" s="189"/>
      <c r="I4" s="189"/>
      <c r="J4" s="189"/>
      <c r="K4" s="190"/>
      <c r="L4" s="138"/>
      <c r="M4" s="187"/>
      <c r="N4" s="187"/>
      <c r="O4" s="187"/>
      <c r="P4" s="187"/>
      <c r="Q4" s="187"/>
      <c r="R4" s="139"/>
      <c r="S4" s="191" t="s">
        <v>99</v>
      </c>
      <c r="T4" s="192"/>
      <c r="U4" s="192"/>
      <c r="V4" s="192"/>
      <c r="W4" s="192"/>
      <c r="X4" s="192"/>
      <c r="Y4" s="193"/>
      <c r="Z4" s="194" t="s">
        <v>5</v>
      </c>
      <c r="AA4" s="194"/>
      <c r="AB4" s="194"/>
      <c r="AC4" s="195"/>
    </row>
    <row r="5" spans="1:38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8" ht="24.75" customHeight="1">
      <c r="A6" s="170" t="s">
        <v>6</v>
      </c>
      <c r="B6" s="171"/>
      <c r="C6" s="172"/>
      <c r="D6" s="167" t="s">
        <v>11</v>
      </c>
      <c r="E6" s="168"/>
      <c r="F6" s="167" t="s">
        <v>12</v>
      </c>
      <c r="G6" s="168"/>
      <c r="H6" s="167" t="s">
        <v>13</v>
      </c>
      <c r="I6" s="168"/>
      <c r="J6" s="167" t="s">
        <v>14</v>
      </c>
      <c r="K6" s="168"/>
      <c r="L6" s="167" t="s">
        <v>15</v>
      </c>
      <c r="M6" s="168"/>
      <c r="N6" s="167" t="s">
        <v>16</v>
      </c>
      <c r="O6" s="168"/>
      <c r="P6" s="167" t="s">
        <v>17</v>
      </c>
      <c r="Q6" s="168"/>
      <c r="R6" s="167" t="s">
        <v>18</v>
      </c>
      <c r="S6" s="168"/>
      <c r="T6" s="167" t="s">
        <v>7</v>
      </c>
      <c r="U6" s="168"/>
      <c r="V6" s="167" t="s">
        <v>8</v>
      </c>
      <c r="W6" s="168"/>
      <c r="X6" s="167" t="s">
        <v>9</v>
      </c>
      <c r="Y6" s="168"/>
      <c r="Z6" s="167" t="s">
        <v>10</v>
      </c>
      <c r="AA6" s="237"/>
      <c r="AB6" s="238" t="s">
        <v>19</v>
      </c>
      <c r="AC6" s="169"/>
    </row>
    <row r="7" spans="1:38" ht="24.75" customHeight="1">
      <c r="A7" s="162" t="s">
        <v>41</v>
      </c>
      <c r="B7" s="163"/>
      <c r="C7" s="164"/>
      <c r="D7" s="3">
        <v>2</v>
      </c>
      <c r="E7" s="4" t="s">
        <v>20</v>
      </c>
      <c r="F7" s="3">
        <v>13</v>
      </c>
      <c r="G7" s="4" t="s">
        <v>20</v>
      </c>
      <c r="H7" s="3">
        <v>13</v>
      </c>
      <c r="I7" s="4" t="s">
        <v>20</v>
      </c>
      <c r="J7" s="3">
        <v>14</v>
      </c>
      <c r="K7" s="4" t="s">
        <v>20</v>
      </c>
      <c r="L7" s="3">
        <v>13</v>
      </c>
      <c r="M7" s="4" t="s">
        <v>20</v>
      </c>
      <c r="N7" s="3">
        <v>15</v>
      </c>
      <c r="O7" s="4" t="s">
        <v>20</v>
      </c>
      <c r="P7" s="3">
        <v>14</v>
      </c>
      <c r="Q7" s="4" t="s">
        <v>20</v>
      </c>
      <c r="R7" s="3">
        <v>8</v>
      </c>
      <c r="S7" s="4" t="s">
        <v>20</v>
      </c>
      <c r="T7" s="3">
        <v>9</v>
      </c>
      <c r="U7" s="4" t="s">
        <v>20</v>
      </c>
      <c r="V7" s="3">
        <v>11</v>
      </c>
      <c r="W7" s="4" t="s">
        <v>20</v>
      </c>
      <c r="X7" s="3">
        <v>4</v>
      </c>
      <c r="Y7" s="4" t="s">
        <v>20</v>
      </c>
      <c r="Z7" s="3">
        <v>4</v>
      </c>
      <c r="AA7" s="4" t="s">
        <v>20</v>
      </c>
      <c r="AB7" s="24"/>
      <c r="AC7" s="9" t="s">
        <v>20</v>
      </c>
    </row>
    <row r="8" spans="1:38" ht="24.75" customHeight="1">
      <c r="A8" s="162" t="s">
        <v>42</v>
      </c>
      <c r="B8" s="163"/>
      <c r="C8" s="164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>
        <v>1</v>
      </c>
      <c r="Y8" s="4" t="s">
        <v>20</v>
      </c>
      <c r="Z8" s="3">
        <v>1</v>
      </c>
      <c r="AA8" s="4" t="s">
        <v>20</v>
      </c>
      <c r="AB8" s="24"/>
      <c r="AC8" s="9" t="s">
        <v>21</v>
      </c>
    </row>
    <row r="9" spans="1:38" ht="24.75" customHeight="1">
      <c r="A9" s="162" t="s">
        <v>50</v>
      </c>
      <c r="B9" s="163"/>
      <c r="C9" s="164"/>
      <c r="D9" s="3"/>
      <c r="E9" s="4" t="s">
        <v>21</v>
      </c>
      <c r="F9" s="3">
        <v>0.5</v>
      </c>
      <c r="G9" s="4" t="s">
        <v>21</v>
      </c>
      <c r="H9" s="3">
        <v>1</v>
      </c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>
        <v>3</v>
      </c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  <c r="AG9" s="198" t="s">
        <v>77</v>
      </c>
      <c r="AH9" s="198"/>
      <c r="AI9" s="198"/>
      <c r="AJ9" s="198"/>
      <c r="AK9" s="198"/>
      <c r="AL9" s="198"/>
    </row>
    <row r="10" spans="1:38" ht="24.75" customHeight="1" thickBot="1">
      <c r="A10" s="162" t="s">
        <v>62</v>
      </c>
      <c r="B10" s="163"/>
      <c r="C10" s="164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>
        <v>3</v>
      </c>
      <c r="AA10" s="4" t="s">
        <v>21</v>
      </c>
      <c r="AB10" s="24"/>
      <c r="AC10" s="9" t="s">
        <v>21</v>
      </c>
      <c r="AG10" s="198"/>
      <c r="AH10" s="198"/>
      <c r="AI10" s="198"/>
      <c r="AJ10" s="198"/>
      <c r="AK10" s="198"/>
      <c r="AL10" s="198"/>
    </row>
    <row r="11" spans="1:38" ht="24.75" customHeight="1" thickTop="1">
      <c r="A11" s="77" t="s">
        <v>25</v>
      </c>
      <c r="B11" s="78"/>
      <c r="C11" s="79"/>
      <c r="D11" s="153">
        <v>8000</v>
      </c>
      <c r="E11" s="154"/>
      <c r="F11" s="153">
        <v>8000</v>
      </c>
      <c r="G11" s="154"/>
      <c r="H11" s="153">
        <v>8000</v>
      </c>
      <c r="I11" s="154"/>
      <c r="J11" s="153">
        <v>8000</v>
      </c>
      <c r="K11" s="154"/>
      <c r="L11" s="153">
        <v>8000</v>
      </c>
      <c r="M11" s="154"/>
      <c r="N11" s="153">
        <v>8000</v>
      </c>
      <c r="O11" s="154"/>
      <c r="P11" s="153">
        <v>9200</v>
      </c>
      <c r="Q11" s="154"/>
      <c r="R11" s="153">
        <v>9200</v>
      </c>
      <c r="S11" s="154"/>
      <c r="T11" s="153">
        <v>9200</v>
      </c>
      <c r="U11" s="154"/>
      <c r="V11" s="153">
        <v>9200</v>
      </c>
      <c r="W11" s="154"/>
      <c r="X11" s="153">
        <v>9200</v>
      </c>
      <c r="Y11" s="154"/>
      <c r="Z11" s="153">
        <v>9200</v>
      </c>
      <c r="AA11" s="154"/>
      <c r="AB11" s="235"/>
      <c r="AC11" s="236"/>
      <c r="AG11" s="204"/>
      <c r="AH11" s="204"/>
      <c r="AI11" s="204"/>
      <c r="AJ11" s="204"/>
      <c r="AK11" s="204"/>
      <c r="AL11" s="204"/>
    </row>
    <row r="12" spans="1:38" ht="24.75" customHeight="1">
      <c r="A12" s="162" t="s">
        <v>50</v>
      </c>
      <c r="B12" s="163"/>
      <c r="C12" s="164"/>
      <c r="D12" s="94">
        <v>1250</v>
      </c>
      <c r="E12" s="95"/>
      <c r="F12" s="94">
        <v>1250</v>
      </c>
      <c r="G12" s="95"/>
      <c r="H12" s="94">
        <v>1250</v>
      </c>
      <c r="I12" s="95"/>
      <c r="J12" s="94">
        <v>1250</v>
      </c>
      <c r="K12" s="95"/>
      <c r="L12" s="94">
        <v>1250</v>
      </c>
      <c r="M12" s="95"/>
      <c r="N12" s="94">
        <v>1250</v>
      </c>
      <c r="O12" s="95"/>
      <c r="P12" s="94">
        <v>1437</v>
      </c>
      <c r="Q12" s="95"/>
      <c r="R12" s="94">
        <v>1437</v>
      </c>
      <c r="S12" s="95"/>
      <c r="T12" s="94">
        <v>1437</v>
      </c>
      <c r="U12" s="95"/>
      <c r="V12" s="94">
        <v>1437</v>
      </c>
      <c r="W12" s="95"/>
      <c r="X12" s="94">
        <v>1437</v>
      </c>
      <c r="Y12" s="95"/>
      <c r="Z12" s="94">
        <v>1437</v>
      </c>
      <c r="AA12" s="95"/>
      <c r="AB12" s="230"/>
      <c r="AC12" s="209"/>
      <c r="AG12" s="204"/>
      <c r="AH12" s="204"/>
      <c r="AI12" s="204"/>
      <c r="AJ12" s="204"/>
      <c r="AK12" s="204"/>
      <c r="AL12" s="204"/>
    </row>
    <row r="13" spans="1:38" ht="24.75" customHeight="1">
      <c r="A13" s="165" t="s">
        <v>27</v>
      </c>
      <c r="B13" s="166"/>
      <c r="C13" s="163"/>
      <c r="D13" s="94">
        <v>10000</v>
      </c>
      <c r="E13" s="95"/>
      <c r="F13" s="94">
        <v>10000</v>
      </c>
      <c r="G13" s="95"/>
      <c r="H13" s="94">
        <v>10000</v>
      </c>
      <c r="I13" s="95"/>
      <c r="J13" s="94">
        <v>10000</v>
      </c>
      <c r="K13" s="95"/>
      <c r="L13" s="94">
        <v>10000</v>
      </c>
      <c r="M13" s="95"/>
      <c r="N13" s="94">
        <v>10000</v>
      </c>
      <c r="O13" s="95"/>
      <c r="P13" s="94">
        <v>11200</v>
      </c>
      <c r="Q13" s="95"/>
      <c r="R13" s="94">
        <v>11200</v>
      </c>
      <c r="S13" s="95"/>
      <c r="T13" s="94">
        <v>11200</v>
      </c>
      <c r="U13" s="95"/>
      <c r="V13" s="94">
        <v>11200</v>
      </c>
      <c r="W13" s="95"/>
      <c r="X13" s="94">
        <v>11200</v>
      </c>
      <c r="Y13" s="95"/>
      <c r="Z13" s="94">
        <v>11200</v>
      </c>
      <c r="AA13" s="95"/>
      <c r="AB13" s="230"/>
      <c r="AC13" s="209"/>
      <c r="AG13" s="196" t="s">
        <v>79</v>
      </c>
      <c r="AH13" s="196"/>
      <c r="AI13" s="196"/>
      <c r="AJ13" s="196" t="s">
        <v>80</v>
      </c>
      <c r="AK13" s="196"/>
      <c r="AL13" s="196"/>
    </row>
    <row r="14" spans="1:38" ht="24.75" customHeight="1" thickBot="1">
      <c r="A14" s="159" t="s">
        <v>51</v>
      </c>
      <c r="B14" s="160"/>
      <c r="C14" s="161"/>
      <c r="D14" s="142">
        <v>1562</v>
      </c>
      <c r="E14" s="143"/>
      <c r="F14" s="142">
        <v>1562</v>
      </c>
      <c r="G14" s="143"/>
      <c r="H14" s="142">
        <v>1562</v>
      </c>
      <c r="I14" s="143"/>
      <c r="J14" s="142">
        <v>1562</v>
      </c>
      <c r="K14" s="143"/>
      <c r="L14" s="142">
        <v>1562</v>
      </c>
      <c r="M14" s="143"/>
      <c r="N14" s="142">
        <v>1562</v>
      </c>
      <c r="O14" s="143"/>
      <c r="P14" s="142">
        <v>1750</v>
      </c>
      <c r="Q14" s="143"/>
      <c r="R14" s="142">
        <v>1750</v>
      </c>
      <c r="S14" s="143"/>
      <c r="T14" s="142">
        <v>1750</v>
      </c>
      <c r="U14" s="143"/>
      <c r="V14" s="142">
        <v>1750</v>
      </c>
      <c r="W14" s="143"/>
      <c r="X14" s="142">
        <v>1750</v>
      </c>
      <c r="Y14" s="143"/>
      <c r="Z14" s="142">
        <v>1750</v>
      </c>
      <c r="AA14" s="143"/>
      <c r="AB14" s="234"/>
      <c r="AC14" s="215"/>
      <c r="AG14" s="197"/>
      <c r="AH14" s="197"/>
      <c r="AI14" s="197"/>
      <c r="AJ14" s="197"/>
      <c r="AK14" s="197"/>
      <c r="AL14" s="197"/>
    </row>
    <row r="15" spans="1:38" ht="24.75" customHeight="1" thickTop="1">
      <c r="A15" s="148" t="s">
        <v>43</v>
      </c>
      <c r="B15" s="29" t="s">
        <v>66</v>
      </c>
      <c r="C15" s="12" t="s">
        <v>44</v>
      </c>
      <c r="D15" s="153">
        <v>1300</v>
      </c>
      <c r="E15" s="154"/>
      <c r="F15" s="153">
        <v>8450</v>
      </c>
      <c r="G15" s="154"/>
      <c r="H15" s="153">
        <v>8450</v>
      </c>
      <c r="I15" s="154"/>
      <c r="J15" s="153">
        <v>9100</v>
      </c>
      <c r="K15" s="154"/>
      <c r="L15" s="153">
        <v>8450</v>
      </c>
      <c r="M15" s="154"/>
      <c r="N15" s="153">
        <v>9750</v>
      </c>
      <c r="O15" s="154"/>
      <c r="P15" s="153"/>
      <c r="Q15" s="154"/>
      <c r="R15" s="153"/>
      <c r="S15" s="154"/>
      <c r="T15" s="153"/>
      <c r="U15" s="154"/>
      <c r="V15" s="153"/>
      <c r="W15" s="154"/>
      <c r="X15" s="153"/>
      <c r="Y15" s="154"/>
      <c r="Z15" s="153"/>
      <c r="AA15" s="154"/>
      <c r="AB15" s="228"/>
      <c r="AC15" s="207"/>
    </row>
    <row r="16" spans="1:38" ht="24.75" customHeight="1">
      <c r="A16" s="149"/>
      <c r="B16" s="8"/>
      <c r="C16" s="7" t="s">
        <v>45</v>
      </c>
      <c r="D16" s="94"/>
      <c r="E16" s="95"/>
      <c r="F16" s="94"/>
      <c r="G16" s="95"/>
      <c r="H16" s="94"/>
      <c r="I16" s="95"/>
      <c r="J16" s="94"/>
      <c r="K16" s="95"/>
      <c r="L16" s="94"/>
      <c r="M16" s="95"/>
      <c r="N16" s="94"/>
      <c r="O16" s="95"/>
      <c r="P16" s="94"/>
      <c r="Q16" s="95"/>
      <c r="R16" s="94"/>
      <c r="S16" s="95"/>
      <c r="T16" s="94"/>
      <c r="U16" s="95"/>
      <c r="V16" s="94"/>
      <c r="W16" s="95"/>
      <c r="X16" s="94"/>
      <c r="Y16" s="95"/>
      <c r="Z16" s="94"/>
      <c r="AA16" s="95"/>
      <c r="AB16" s="230"/>
      <c r="AC16" s="209"/>
    </row>
    <row r="17" spans="1:29" ht="24.75" customHeight="1">
      <c r="A17" s="149"/>
      <c r="B17" s="16"/>
      <c r="C17" s="7" t="s">
        <v>46</v>
      </c>
      <c r="D17" s="94"/>
      <c r="E17" s="95"/>
      <c r="F17" s="94"/>
      <c r="G17" s="95"/>
      <c r="H17" s="94"/>
      <c r="I17" s="95"/>
      <c r="J17" s="94"/>
      <c r="K17" s="95"/>
      <c r="L17" s="94"/>
      <c r="M17" s="95"/>
      <c r="N17" s="94"/>
      <c r="O17" s="95"/>
      <c r="P17" s="94"/>
      <c r="Q17" s="95"/>
      <c r="R17" s="94"/>
      <c r="S17" s="95"/>
      <c r="T17" s="94"/>
      <c r="U17" s="95"/>
      <c r="V17" s="94"/>
      <c r="W17" s="95"/>
      <c r="X17" s="94"/>
      <c r="Y17" s="95"/>
      <c r="Z17" s="94"/>
      <c r="AA17" s="95"/>
      <c r="AB17" s="230"/>
      <c r="AC17" s="209"/>
    </row>
    <row r="18" spans="1:29" ht="24.75" customHeight="1">
      <c r="A18" s="149"/>
      <c r="B18" s="100" t="s">
        <v>28</v>
      </c>
      <c r="C18" s="101"/>
      <c r="D18" s="94">
        <v>0</v>
      </c>
      <c r="E18" s="95"/>
      <c r="F18" s="94">
        <v>0</v>
      </c>
      <c r="G18" s="95"/>
      <c r="H18" s="94">
        <v>160</v>
      </c>
      <c r="I18" s="95"/>
      <c r="J18" s="94">
        <v>208</v>
      </c>
      <c r="K18" s="95"/>
      <c r="L18" s="94">
        <v>2624</v>
      </c>
      <c r="M18" s="95"/>
      <c r="N18" s="94">
        <v>144</v>
      </c>
      <c r="O18" s="95"/>
      <c r="P18" s="94">
        <v>1792</v>
      </c>
      <c r="Q18" s="95"/>
      <c r="R18" s="94">
        <v>1120</v>
      </c>
      <c r="S18" s="95"/>
      <c r="T18" s="94">
        <v>528</v>
      </c>
      <c r="U18" s="95"/>
      <c r="V18" s="94">
        <v>800</v>
      </c>
      <c r="W18" s="95"/>
      <c r="X18" s="94"/>
      <c r="Y18" s="95"/>
      <c r="Z18" s="94"/>
      <c r="AA18" s="95"/>
      <c r="AB18" s="230"/>
      <c r="AC18" s="209"/>
    </row>
    <row r="19" spans="1:29" ht="24.75" customHeight="1">
      <c r="A19" s="149"/>
      <c r="B19" s="100" t="s">
        <v>29</v>
      </c>
      <c r="C19" s="101"/>
      <c r="D19" s="94"/>
      <c r="E19" s="95"/>
      <c r="F19" s="94"/>
      <c r="G19" s="95"/>
      <c r="H19" s="94">
        <v>450</v>
      </c>
      <c r="I19" s="95"/>
      <c r="J19" s="94"/>
      <c r="K19" s="95"/>
      <c r="L19" s="94">
        <v>3300</v>
      </c>
      <c r="M19" s="95"/>
      <c r="N19" s="94"/>
      <c r="O19" s="95"/>
      <c r="P19" s="94"/>
      <c r="Q19" s="95"/>
      <c r="R19" s="94">
        <v>450</v>
      </c>
      <c r="S19" s="95"/>
      <c r="T19" s="94"/>
      <c r="U19" s="95"/>
      <c r="V19" s="94"/>
      <c r="W19" s="95"/>
      <c r="X19" s="94"/>
      <c r="Y19" s="95"/>
      <c r="Z19" s="94"/>
      <c r="AA19" s="95"/>
      <c r="AB19" s="230"/>
      <c r="AC19" s="209"/>
    </row>
    <row r="20" spans="1:29" ht="24.75" customHeight="1" thickBot="1">
      <c r="A20" s="150"/>
      <c r="B20" s="138" t="s">
        <v>30</v>
      </c>
      <c r="C20" s="139"/>
      <c r="D20" s="142"/>
      <c r="E20" s="143"/>
      <c r="F20" s="142"/>
      <c r="G20" s="143"/>
      <c r="H20" s="142"/>
      <c r="I20" s="143"/>
      <c r="J20" s="142"/>
      <c r="K20" s="143"/>
      <c r="L20" s="142"/>
      <c r="M20" s="143"/>
      <c r="N20" s="142"/>
      <c r="O20" s="143"/>
      <c r="P20" s="142"/>
      <c r="Q20" s="143"/>
      <c r="R20" s="142"/>
      <c r="S20" s="143"/>
      <c r="T20" s="142"/>
      <c r="U20" s="143"/>
      <c r="V20" s="142"/>
      <c r="W20" s="143"/>
      <c r="X20" s="142"/>
      <c r="Y20" s="143"/>
      <c r="Z20" s="142"/>
      <c r="AA20" s="143"/>
      <c r="AB20" s="230"/>
      <c r="AC20" s="209"/>
    </row>
    <row r="21" spans="1:29" ht="24.75" customHeight="1" thickTop="1">
      <c r="A21" s="77" t="s">
        <v>31</v>
      </c>
      <c r="B21" s="78"/>
      <c r="C21" s="79"/>
      <c r="D21" s="153">
        <f>INT(D7*D11+D8*D13+D10*D14+D9*D12+D15+D16+D17+D18+D19+D20)</f>
        <v>17300</v>
      </c>
      <c r="E21" s="154"/>
      <c r="F21" s="153">
        <f>INT(F7*F11+F8*F13+F10*F12+F15+F16+F17+F18+F19+F20+F9*F12)</f>
        <v>113075</v>
      </c>
      <c r="G21" s="154"/>
      <c r="H21" s="153">
        <f>INT(H7*H11+H8*H13+H10*H12+H15+H16+H17+H18+H19+H20+H9*H12)</f>
        <v>114310</v>
      </c>
      <c r="I21" s="154"/>
      <c r="J21" s="153">
        <f>INT(J7*J11+J8*J13+J10*J12+J9*J12+J15+J16+J17+J18+J19+J20)</f>
        <v>121308</v>
      </c>
      <c r="K21" s="154"/>
      <c r="L21" s="153">
        <f>INT(L7*L11+L8*L13+L10*L12+L9*L12+L15+L16+L17+L18+L19+L20)</f>
        <v>118374</v>
      </c>
      <c r="M21" s="154"/>
      <c r="N21" s="153">
        <f>INT(N7*N11+N8*N13+N9*N12+N15+N16+N17+N18+N19+N20)</f>
        <v>129894</v>
      </c>
      <c r="O21" s="154"/>
      <c r="P21" s="153">
        <f>INT(P7*P11+P8*P13+P9*P12+P15+P16+P17+P18+P19+P20)</f>
        <v>130592</v>
      </c>
      <c r="Q21" s="154"/>
      <c r="R21" s="153">
        <f t="shared" ref="R21" si="0">INT(R7*R11+R8*R13+R10*R12+R15+R16+R17+R18+R19+R20)</f>
        <v>75170</v>
      </c>
      <c r="S21" s="154"/>
      <c r="T21" s="153">
        <f>INT(T7*T11+T8*T13+T9*T12+T15+T16+T17+T18+T19+T20)</f>
        <v>87639</v>
      </c>
      <c r="U21" s="154"/>
      <c r="V21" s="153">
        <f>INT(V7*V11+V8*V13+V9*V12+V15+V16+V17+V18+V19+V20)</f>
        <v>102000</v>
      </c>
      <c r="W21" s="154"/>
      <c r="X21" s="153">
        <f t="shared" ref="X21" si="1">INT(X7*X11+X8*X13+X10*X12+X15+X16+X17+X18+X19+X20)</f>
        <v>48000</v>
      </c>
      <c r="Y21" s="154"/>
      <c r="Z21" s="153">
        <f>INT(Z7*Z11+Z8*Z13+Z9*Z12+Z15+Z16+Z17+Z18+Z19+Z20+Z10*Z14)</f>
        <v>53250</v>
      </c>
      <c r="AA21" s="154"/>
      <c r="AB21" s="230"/>
      <c r="AC21" s="209"/>
    </row>
    <row r="22" spans="1:29" ht="24.75" customHeight="1" thickBot="1">
      <c r="A22" s="133" t="s">
        <v>40</v>
      </c>
      <c r="B22" s="134"/>
      <c r="C22" s="135"/>
      <c r="D22" s="71"/>
      <c r="E22" s="72"/>
      <c r="F22" s="71"/>
      <c r="G22" s="72"/>
      <c r="H22" s="71"/>
      <c r="I22" s="72"/>
      <c r="J22" s="71"/>
      <c r="K22" s="72"/>
      <c r="L22" s="71"/>
      <c r="M22" s="72"/>
      <c r="N22" s="71"/>
      <c r="O22" s="72"/>
      <c r="P22" s="71"/>
      <c r="Q22" s="72"/>
      <c r="R22" s="71"/>
      <c r="S22" s="72"/>
      <c r="T22" s="71"/>
      <c r="U22" s="72"/>
      <c r="V22" s="71"/>
      <c r="W22" s="72"/>
      <c r="X22" s="71"/>
      <c r="Y22" s="72"/>
      <c r="Z22" s="71"/>
      <c r="AA22" s="72"/>
      <c r="AB22" s="233"/>
      <c r="AC22" s="212"/>
    </row>
    <row r="23" spans="1:29" ht="24.75" customHeight="1" thickBot="1">
      <c r="A23" s="122" t="s">
        <v>19</v>
      </c>
      <c r="B23" s="123"/>
      <c r="C23" s="124"/>
      <c r="D23" s="127">
        <f>D21+D22</f>
        <v>17300</v>
      </c>
      <c r="E23" s="128"/>
      <c r="F23" s="127">
        <f t="shared" ref="F23" si="2">F21+F22</f>
        <v>113075</v>
      </c>
      <c r="G23" s="128"/>
      <c r="H23" s="127">
        <f>H21+H22</f>
        <v>114310</v>
      </c>
      <c r="I23" s="128"/>
      <c r="J23" s="127">
        <f t="shared" ref="J23" si="3">J21+J22</f>
        <v>121308</v>
      </c>
      <c r="K23" s="128"/>
      <c r="L23" s="127">
        <f t="shared" ref="L23" si="4">L21+L22</f>
        <v>118374</v>
      </c>
      <c r="M23" s="128"/>
      <c r="N23" s="127">
        <f t="shared" ref="N23" si="5">N21+N22</f>
        <v>129894</v>
      </c>
      <c r="O23" s="128"/>
      <c r="P23" s="127">
        <f t="shared" ref="P23" si="6">P21+P22</f>
        <v>130592</v>
      </c>
      <c r="Q23" s="128"/>
      <c r="R23" s="127">
        <f t="shared" ref="R23" si="7">R21+R22</f>
        <v>75170</v>
      </c>
      <c r="S23" s="128"/>
      <c r="T23" s="127">
        <f t="shared" ref="T23" si="8">T21+T22</f>
        <v>87639</v>
      </c>
      <c r="U23" s="128"/>
      <c r="V23" s="127">
        <f t="shared" ref="V23" si="9">V21+V22</f>
        <v>102000</v>
      </c>
      <c r="W23" s="128"/>
      <c r="X23" s="127">
        <f t="shared" ref="X23" si="10">X21+X22</f>
        <v>48000</v>
      </c>
      <c r="Y23" s="128"/>
      <c r="Z23" s="127">
        <f t="shared" ref="Z23" si="11">Z21+Z22</f>
        <v>53250</v>
      </c>
      <c r="AA23" s="128"/>
      <c r="AB23" s="232"/>
      <c r="AC23" s="210"/>
    </row>
    <row r="24" spans="1:29" ht="24.75" customHeight="1">
      <c r="A24" s="88" t="s">
        <v>33</v>
      </c>
      <c r="B24" s="108" t="s">
        <v>34</v>
      </c>
      <c r="C24" s="109"/>
      <c r="D24" s="92">
        <f>D23*0.003</f>
        <v>51.9</v>
      </c>
      <c r="E24" s="93"/>
      <c r="F24" s="92">
        <f t="shared" ref="F24" si="12">F23*0.003</f>
        <v>339.22500000000002</v>
      </c>
      <c r="G24" s="93"/>
      <c r="H24" s="92">
        <f t="shared" ref="H24" si="13">H23*0.003</f>
        <v>342.93</v>
      </c>
      <c r="I24" s="93"/>
      <c r="J24" s="92">
        <f t="shared" ref="J24" si="14">J23*0.003</f>
        <v>363.92400000000004</v>
      </c>
      <c r="K24" s="93"/>
      <c r="L24" s="92">
        <f t="shared" ref="L24" si="15">L23*0.003</f>
        <v>355.12200000000001</v>
      </c>
      <c r="M24" s="93"/>
      <c r="N24" s="92">
        <f t="shared" ref="N24" si="16">N23*0.003</f>
        <v>389.68200000000002</v>
      </c>
      <c r="O24" s="93"/>
      <c r="P24" s="92">
        <f t="shared" ref="P24" si="17">P23*0.003</f>
        <v>391.77600000000001</v>
      </c>
      <c r="Q24" s="93"/>
      <c r="R24" s="92">
        <f t="shared" ref="R24" si="18">R23*0.003</f>
        <v>225.51</v>
      </c>
      <c r="S24" s="93"/>
      <c r="T24" s="92">
        <f t="shared" ref="T24" si="19">T23*0.003</f>
        <v>262.91700000000003</v>
      </c>
      <c r="U24" s="93"/>
      <c r="V24" s="92">
        <f t="shared" ref="V24" si="20">V23*0.003</f>
        <v>306</v>
      </c>
      <c r="W24" s="93"/>
      <c r="X24" s="92">
        <f t="shared" ref="X24" si="21">X23*0.003</f>
        <v>144</v>
      </c>
      <c r="Y24" s="93"/>
      <c r="Z24" s="92">
        <f t="shared" ref="Z24" si="22">Z23*0.003</f>
        <v>159.75</v>
      </c>
      <c r="AA24" s="93"/>
      <c r="AB24" s="231"/>
      <c r="AC24" s="211"/>
    </row>
    <row r="25" spans="1:29" ht="24.75" customHeight="1">
      <c r="A25" s="89"/>
      <c r="B25" s="100" t="s">
        <v>35</v>
      </c>
      <c r="C25" s="101"/>
      <c r="D25" s="94">
        <v>0</v>
      </c>
      <c r="E25" s="95"/>
      <c r="F25" s="94">
        <v>1640</v>
      </c>
      <c r="G25" s="95"/>
      <c r="H25" s="94">
        <v>1640</v>
      </c>
      <c r="I25" s="95"/>
      <c r="J25" s="94">
        <v>2050</v>
      </c>
      <c r="K25" s="95"/>
      <c r="L25" s="94">
        <v>1540</v>
      </c>
      <c r="M25" s="95"/>
      <c r="N25" s="94">
        <v>2360</v>
      </c>
      <c r="O25" s="95"/>
      <c r="P25" s="94">
        <v>2360</v>
      </c>
      <c r="Q25" s="95"/>
      <c r="R25" s="94">
        <v>0</v>
      </c>
      <c r="S25" s="95"/>
      <c r="T25" s="94">
        <v>720</v>
      </c>
      <c r="U25" s="95"/>
      <c r="V25" s="94">
        <v>0</v>
      </c>
      <c r="W25" s="95"/>
      <c r="X25" s="94">
        <v>0</v>
      </c>
      <c r="Y25" s="95"/>
      <c r="Z25" s="94">
        <v>0</v>
      </c>
      <c r="AA25" s="95"/>
      <c r="AB25" s="230"/>
      <c r="AC25" s="209"/>
    </row>
    <row r="26" spans="1:29" ht="24.75" customHeight="1">
      <c r="A26" s="89"/>
      <c r="B26" s="100" t="s">
        <v>48</v>
      </c>
      <c r="C26" s="101"/>
      <c r="D26" s="94">
        <v>1400</v>
      </c>
      <c r="E26" s="95"/>
      <c r="F26" s="94">
        <v>1400</v>
      </c>
      <c r="G26" s="95"/>
      <c r="H26" s="94">
        <v>4600</v>
      </c>
      <c r="I26" s="95"/>
      <c r="J26" s="94">
        <v>3500</v>
      </c>
      <c r="K26" s="95"/>
      <c r="L26" s="94">
        <v>3500</v>
      </c>
      <c r="M26" s="95"/>
      <c r="N26" s="94">
        <v>3500</v>
      </c>
      <c r="O26" s="95"/>
      <c r="P26" s="94">
        <v>3500</v>
      </c>
      <c r="Q26" s="95"/>
      <c r="R26" s="94">
        <v>3500</v>
      </c>
      <c r="S26" s="95"/>
      <c r="T26" s="94">
        <v>3500</v>
      </c>
      <c r="U26" s="95"/>
      <c r="V26" s="94">
        <v>3500</v>
      </c>
      <c r="W26" s="95"/>
      <c r="X26" s="94">
        <v>3500</v>
      </c>
      <c r="Y26" s="95"/>
      <c r="Z26" s="94">
        <v>3500</v>
      </c>
      <c r="AA26" s="95"/>
      <c r="AB26" s="230"/>
      <c r="AC26" s="209"/>
    </row>
    <row r="27" spans="1:29" ht="24.75" customHeight="1">
      <c r="A27" s="90"/>
      <c r="B27" s="100" t="s">
        <v>49</v>
      </c>
      <c r="C27" s="101"/>
      <c r="D27" s="82">
        <v>0</v>
      </c>
      <c r="E27" s="83"/>
      <c r="F27" s="82">
        <v>0</v>
      </c>
      <c r="G27" s="83"/>
      <c r="H27" s="82">
        <v>0</v>
      </c>
      <c r="I27" s="83"/>
      <c r="J27" s="82">
        <v>0</v>
      </c>
      <c r="K27" s="83"/>
      <c r="L27" s="82">
        <v>0</v>
      </c>
      <c r="M27" s="83"/>
      <c r="N27" s="82">
        <v>0</v>
      </c>
      <c r="O27" s="83"/>
      <c r="P27" s="82">
        <v>0</v>
      </c>
      <c r="Q27" s="83"/>
      <c r="R27" s="82">
        <v>0</v>
      </c>
      <c r="S27" s="83"/>
      <c r="T27" s="82">
        <v>0</v>
      </c>
      <c r="U27" s="83"/>
      <c r="V27" s="82">
        <v>0</v>
      </c>
      <c r="W27" s="83"/>
      <c r="X27" s="82">
        <v>0</v>
      </c>
      <c r="Y27" s="83"/>
      <c r="Z27" s="82">
        <v>0</v>
      </c>
      <c r="AA27" s="83"/>
      <c r="AB27" s="228"/>
      <c r="AC27" s="207"/>
    </row>
    <row r="28" spans="1:29" ht="24.75" customHeight="1" thickBot="1">
      <c r="A28" s="91"/>
      <c r="B28" s="112" t="s">
        <v>52</v>
      </c>
      <c r="C28" s="113"/>
      <c r="D28" s="71">
        <v>0</v>
      </c>
      <c r="E28" s="72"/>
      <c r="F28" s="71">
        <v>0</v>
      </c>
      <c r="G28" s="72"/>
      <c r="H28" s="71">
        <v>0</v>
      </c>
      <c r="I28" s="72"/>
      <c r="J28" s="71">
        <v>0</v>
      </c>
      <c r="K28" s="72"/>
      <c r="L28" s="71">
        <v>0</v>
      </c>
      <c r="M28" s="72"/>
      <c r="N28" s="71">
        <v>0</v>
      </c>
      <c r="O28" s="72"/>
      <c r="P28" s="71">
        <v>0</v>
      </c>
      <c r="Q28" s="72"/>
      <c r="R28" s="71">
        <v>0</v>
      </c>
      <c r="S28" s="72"/>
      <c r="T28" s="71">
        <v>0</v>
      </c>
      <c r="U28" s="72"/>
      <c r="V28" s="71">
        <v>0</v>
      </c>
      <c r="W28" s="72"/>
      <c r="X28" s="71">
        <v>0</v>
      </c>
      <c r="Y28" s="72"/>
      <c r="Z28" s="71">
        <v>0</v>
      </c>
      <c r="AA28" s="72"/>
      <c r="AB28" s="229"/>
      <c r="AC28" s="208"/>
    </row>
    <row r="29" spans="1:29" ht="24.75" customHeight="1" thickBot="1">
      <c r="A29" s="77" t="s">
        <v>37</v>
      </c>
      <c r="B29" s="78"/>
      <c r="C29" s="79"/>
      <c r="D29" s="82">
        <f>SUM(D24:D28)</f>
        <v>1451.9</v>
      </c>
      <c r="E29" s="83"/>
      <c r="F29" s="82">
        <f t="shared" ref="F29" si="23">SUM(F24:F28)</f>
        <v>3379.2249999999999</v>
      </c>
      <c r="G29" s="83"/>
      <c r="H29" s="82">
        <f t="shared" ref="H29" si="24">SUM(H24:H28)</f>
        <v>6582.93</v>
      </c>
      <c r="I29" s="83"/>
      <c r="J29" s="82">
        <f t="shared" ref="J29" si="25">SUM(J24:J28)</f>
        <v>5913.924</v>
      </c>
      <c r="K29" s="83"/>
      <c r="L29" s="82">
        <f t="shared" ref="L29" si="26">SUM(L24:L28)</f>
        <v>5395.1220000000003</v>
      </c>
      <c r="M29" s="83"/>
      <c r="N29" s="82">
        <f t="shared" ref="N29" si="27">SUM(N24:N28)</f>
        <v>6249.6819999999998</v>
      </c>
      <c r="O29" s="83"/>
      <c r="P29" s="82">
        <f t="shared" ref="P29" si="28">SUM(P24:P28)</f>
        <v>6251.7759999999998</v>
      </c>
      <c r="Q29" s="83"/>
      <c r="R29" s="82">
        <f t="shared" ref="R29" si="29">SUM(R24:R28)</f>
        <v>3725.51</v>
      </c>
      <c r="S29" s="83"/>
      <c r="T29" s="82">
        <f t="shared" ref="T29" si="30">SUM(T24:T28)</f>
        <v>4482.9170000000004</v>
      </c>
      <c r="U29" s="83"/>
      <c r="V29" s="82">
        <f t="shared" ref="V29" si="31">SUM(V24:V28)</f>
        <v>3806</v>
      </c>
      <c r="W29" s="83"/>
      <c r="X29" s="82">
        <f t="shared" ref="X29" si="32">SUM(X24:X28)</f>
        <v>3644</v>
      </c>
      <c r="Y29" s="83"/>
      <c r="Z29" s="82">
        <f t="shared" ref="Z29" si="33">SUM(Z24:Z28)</f>
        <v>3659.75</v>
      </c>
      <c r="AA29" s="227"/>
      <c r="AB29" s="228"/>
      <c r="AC29" s="207"/>
    </row>
    <row r="30" spans="1:29" ht="24.75" customHeight="1" thickTop="1" thickBot="1">
      <c r="A30" s="66" t="s">
        <v>38</v>
      </c>
      <c r="B30" s="67"/>
      <c r="C30" s="68"/>
      <c r="D30" s="60">
        <f>D23-D29</f>
        <v>15848.1</v>
      </c>
      <c r="E30" s="61"/>
      <c r="F30" s="69">
        <f>F23-F29</f>
        <v>109695.77499999999</v>
      </c>
      <c r="G30" s="70"/>
      <c r="H30" s="69">
        <f>H23-H29</f>
        <v>107727.07</v>
      </c>
      <c r="I30" s="70"/>
      <c r="J30" s="69">
        <f>J23-J29</f>
        <v>115394.076</v>
      </c>
      <c r="K30" s="70"/>
      <c r="L30" s="69">
        <f>L23-L29</f>
        <v>112978.878</v>
      </c>
      <c r="M30" s="70"/>
      <c r="N30" s="69">
        <f>N23-N29</f>
        <v>123644.318</v>
      </c>
      <c r="O30" s="70"/>
      <c r="P30" s="69">
        <f>P23-P29</f>
        <v>124340.224</v>
      </c>
      <c r="Q30" s="70"/>
      <c r="R30" s="69">
        <f>R23-R29</f>
        <v>71444.490000000005</v>
      </c>
      <c r="S30" s="70"/>
      <c r="T30" s="69">
        <f>T23-T29</f>
        <v>83156.082999999999</v>
      </c>
      <c r="U30" s="70"/>
      <c r="V30" s="69">
        <f>V23-V29</f>
        <v>98194</v>
      </c>
      <c r="W30" s="70"/>
      <c r="X30" s="69">
        <f>X21-X29</f>
        <v>44356</v>
      </c>
      <c r="Y30" s="70"/>
      <c r="Z30" s="60">
        <f>Z23-Z29</f>
        <v>49590.25</v>
      </c>
      <c r="AA30" s="225"/>
      <c r="AB30" s="226"/>
      <c r="AC30" s="206"/>
    </row>
  </sheetData>
  <mergeCells count="315"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X24:Y24"/>
    <mergeCell ref="Z24:AA24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A22:C22"/>
    <mergeCell ref="D22:E22"/>
    <mergeCell ref="F22:G22"/>
    <mergeCell ref="H22:I22"/>
    <mergeCell ref="J22:K22"/>
    <mergeCell ref="X22:Y22"/>
    <mergeCell ref="Z22:AA22"/>
    <mergeCell ref="AB22:AC22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P22:Q22"/>
    <mergeCell ref="R22:S22"/>
    <mergeCell ref="T22:U22"/>
    <mergeCell ref="V22:W22"/>
    <mergeCell ref="AB23:AC23"/>
    <mergeCell ref="P23:Q23"/>
    <mergeCell ref="R23:S23"/>
    <mergeCell ref="AB20:AC20"/>
    <mergeCell ref="A21:C21"/>
    <mergeCell ref="D21:E21"/>
    <mergeCell ref="F21:G21"/>
    <mergeCell ref="H21:I21"/>
    <mergeCell ref="J21:K21"/>
    <mergeCell ref="L21:M21"/>
    <mergeCell ref="N21:O21"/>
    <mergeCell ref="P21:Q21"/>
    <mergeCell ref="R21:S21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B21:AC21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T18:U18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V16:W16"/>
    <mergeCell ref="X16:Y16"/>
    <mergeCell ref="Z16:AA16"/>
    <mergeCell ref="AB16:AC16"/>
    <mergeCell ref="D17:E17"/>
    <mergeCell ref="F17:G17"/>
    <mergeCell ref="H17:I17"/>
    <mergeCell ref="J17:K17"/>
    <mergeCell ref="L17:M17"/>
    <mergeCell ref="N17:O17"/>
    <mergeCell ref="AB17:AC17"/>
    <mergeCell ref="P17:Q17"/>
    <mergeCell ref="R17:S17"/>
    <mergeCell ref="T17:U17"/>
    <mergeCell ref="V17:W17"/>
    <mergeCell ref="X17:Y17"/>
    <mergeCell ref="Z17:AA17"/>
    <mergeCell ref="H16:I16"/>
    <mergeCell ref="J16:K16"/>
    <mergeCell ref="L16:M16"/>
    <mergeCell ref="N16:O16"/>
    <mergeCell ref="D14:E14"/>
    <mergeCell ref="F14:G14"/>
    <mergeCell ref="H14:I14"/>
    <mergeCell ref="J14:K14"/>
    <mergeCell ref="V15:W15"/>
    <mergeCell ref="X15:Y15"/>
    <mergeCell ref="Z15:AA15"/>
    <mergeCell ref="X14:Y14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P14:Q14"/>
    <mergeCell ref="R14:S14"/>
    <mergeCell ref="T14:U14"/>
    <mergeCell ref="V14:W14"/>
    <mergeCell ref="AB15:AC15"/>
    <mergeCell ref="D16:E16"/>
    <mergeCell ref="F16:G16"/>
    <mergeCell ref="P16:Q16"/>
    <mergeCell ref="R16:S16"/>
    <mergeCell ref="T16:U16"/>
    <mergeCell ref="P15:Q15"/>
    <mergeCell ref="R15:S15"/>
    <mergeCell ref="T15:U15"/>
    <mergeCell ref="A14:C14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H12:I12"/>
    <mergeCell ref="J12:K12"/>
    <mergeCell ref="L12:M12"/>
    <mergeCell ref="N12:O12"/>
    <mergeCell ref="L11:M11"/>
    <mergeCell ref="N11:O11"/>
    <mergeCell ref="A11:C11"/>
    <mergeCell ref="D11:E11"/>
    <mergeCell ref="F11:G11"/>
    <mergeCell ref="H11:I11"/>
    <mergeCell ref="J11:K11"/>
    <mergeCell ref="A12:C12"/>
    <mergeCell ref="D12:E12"/>
    <mergeCell ref="F12:G12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B11:AC11"/>
    <mergeCell ref="P11:Q11"/>
    <mergeCell ref="R11:S11"/>
    <mergeCell ref="T11:U11"/>
    <mergeCell ref="V11:W11"/>
    <mergeCell ref="AG13:AI13"/>
    <mergeCell ref="AJ13:AL13"/>
    <mergeCell ref="X6:Y6"/>
    <mergeCell ref="Z6:AA6"/>
    <mergeCell ref="AB6:AC6"/>
    <mergeCell ref="AB12:AC12"/>
    <mergeCell ref="P12:Q12"/>
    <mergeCell ref="R12:S12"/>
    <mergeCell ref="T12:U12"/>
    <mergeCell ref="V12:W12"/>
    <mergeCell ref="X12:Y12"/>
    <mergeCell ref="Z12:AA12"/>
    <mergeCell ref="T13:U13"/>
    <mergeCell ref="V13:W13"/>
    <mergeCell ref="X13:Y13"/>
    <mergeCell ref="Z13:AA13"/>
    <mergeCell ref="AB13:AC13"/>
    <mergeCell ref="AG14:AI14"/>
    <mergeCell ref="AJ14:AL14"/>
    <mergeCell ref="A1:AC2"/>
    <mergeCell ref="A3:D3"/>
    <mergeCell ref="E3:K3"/>
    <mergeCell ref="L3:R3"/>
    <mergeCell ref="S3:Y3"/>
    <mergeCell ref="Z3:AC3"/>
    <mergeCell ref="AG9:AI10"/>
    <mergeCell ref="AJ9:AL10"/>
    <mergeCell ref="AG11:AL12"/>
    <mergeCell ref="A4:D4"/>
    <mergeCell ref="E4:K4"/>
    <mergeCell ref="L4:R4"/>
    <mergeCell ref="S4:Y4"/>
    <mergeCell ref="Z4:AC4"/>
    <mergeCell ref="A6:C6"/>
    <mergeCell ref="D6:E6"/>
    <mergeCell ref="F6:G6"/>
    <mergeCell ref="H6:I6"/>
    <mergeCell ref="J6:K6"/>
    <mergeCell ref="A10:C10"/>
    <mergeCell ref="X11:Y11"/>
    <mergeCell ref="Z11:AA11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C1973-A6C5-4684-AE9A-D33D1593B1E1}">
  <sheetPr>
    <tabColor theme="0"/>
  </sheetPr>
  <dimension ref="A1:AK30"/>
  <sheetViews>
    <sheetView topLeftCell="A19" workbookViewId="0">
      <selection activeCell="Z26" sqref="Z26:AA26"/>
    </sheetView>
  </sheetViews>
  <sheetFormatPr defaultColWidth="5.625" defaultRowHeight="15"/>
  <cols>
    <col min="1" max="29" width="5.5" style="1" customWidth="1"/>
    <col min="30" max="16384" width="5.625" style="1"/>
  </cols>
  <sheetData>
    <row r="1" spans="1:37">
      <c r="A1" s="205" t="s">
        <v>86</v>
      </c>
      <c r="B1" s="205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</row>
    <row r="2" spans="1:37" ht="15.75" thickBot="1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</row>
    <row r="3" spans="1:37" ht="15.75" thickTop="1">
      <c r="A3" s="180" t="s">
        <v>0</v>
      </c>
      <c r="B3" s="181"/>
      <c r="C3" s="181"/>
      <c r="D3" s="182"/>
      <c r="E3" s="183" t="s">
        <v>1</v>
      </c>
      <c r="F3" s="181"/>
      <c r="G3" s="181"/>
      <c r="H3" s="181"/>
      <c r="I3" s="181"/>
      <c r="J3" s="181"/>
      <c r="K3" s="182"/>
      <c r="L3" s="183" t="s">
        <v>2</v>
      </c>
      <c r="M3" s="181"/>
      <c r="N3" s="181"/>
      <c r="O3" s="181"/>
      <c r="P3" s="181"/>
      <c r="Q3" s="181"/>
      <c r="R3" s="182"/>
      <c r="S3" s="183" t="s">
        <v>3</v>
      </c>
      <c r="T3" s="181"/>
      <c r="U3" s="181"/>
      <c r="V3" s="181"/>
      <c r="W3" s="181"/>
      <c r="X3" s="181"/>
      <c r="Y3" s="182"/>
      <c r="Z3" s="181" t="s">
        <v>4</v>
      </c>
      <c r="AA3" s="181"/>
      <c r="AB3" s="181"/>
      <c r="AC3" s="184"/>
    </row>
    <row r="4" spans="1:37" ht="35.25" customHeight="1" thickBot="1">
      <c r="A4" s="185"/>
      <c r="B4" s="186"/>
      <c r="C4" s="187"/>
      <c r="D4" s="139"/>
      <c r="E4" s="188" t="s">
        <v>47</v>
      </c>
      <c r="F4" s="189"/>
      <c r="G4" s="189"/>
      <c r="H4" s="189"/>
      <c r="I4" s="189"/>
      <c r="J4" s="189"/>
      <c r="K4" s="190"/>
      <c r="L4" s="138"/>
      <c r="M4" s="187"/>
      <c r="N4" s="187"/>
      <c r="O4" s="187"/>
      <c r="P4" s="187"/>
      <c r="Q4" s="187"/>
      <c r="R4" s="139"/>
      <c r="S4" s="191" t="s">
        <v>74</v>
      </c>
      <c r="T4" s="192"/>
      <c r="U4" s="192"/>
      <c r="V4" s="192"/>
      <c r="W4" s="192"/>
      <c r="X4" s="192"/>
      <c r="Y4" s="193"/>
      <c r="Z4" s="194" t="s">
        <v>5</v>
      </c>
      <c r="AA4" s="194"/>
      <c r="AB4" s="194"/>
      <c r="AC4" s="195"/>
    </row>
    <row r="5" spans="1:37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7" ht="24.75" customHeight="1">
      <c r="A6" s="170" t="s">
        <v>6</v>
      </c>
      <c r="B6" s="171"/>
      <c r="C6" s="172"/>
      <c r="D6" s="167" t="s">
        <v>11</v>
      </c>
      <c r="E6" s="168"/>
      <c r="F6" s="167" t="s">
        <v>12</v>
      </c>
      <c r="G6" s="168"/>
      <c r="H6" s="167" t="s">
        <v>13</v>
      </c>
      <c r="I6" s="168"/>
      <c r="J6" s="167" t="s">
        <v>14</v>
      </c>
      <c r="K6" s="168"/>
      <c r="L6" s="167" t="s">
        <v>15</v>
      </c>
      <c r="M6" s="168"/>
      <c r="N6" s="167" t="s">
        <v>16</v>
      </c>
      <c r="O6" s="168"/>
      <c r="P6" s="167" t="s">
        <v>17</v>
      </c>
      <c r="Q6" s="168"/>
      <c r="R6" s="167" t="s">
        <v>18</v>
      </c>
      <c r="S6" s="168"/>
      <c r="T6" s="167" t="s">
        <v>7</v>
      </c>
      <c r="U6" s="168"/>
      <c r="V6" s="167" t="s">
        <v>8</v>
      </c>
      <c r="W6" s="168"/>
      <c r="X6" s="167" t="s">
        <v>9</v>
      </c>
      <c r="Y6" s="168"/>
      <c r="Z6" s="167" t="s">
        <v>10</v>
      </c>
      <c r="AA6" s="237"/>
      <c r="AB6" s="238" t="s">
        <v>19</v>
      </c>
      <c r="AC6" s="169"/>
    </row>
    <row r="7" spans="1:37" ht="24.75" customHeight="1">
      <c r="A7" s="162" t="s">
        <v>41</v>
      </c>
      <c r="B7" s="163"/>
      <c r="C7" s="164"/>
      <c r="D7" s="3">
        <v>0</v>
      </c>
      <c r="E7" s="4" t="s">
        <v>20</v>
      </c>
      <c r="F7" s="3">
        <v>0</v>
      </c>
      <c r="G7" s="4" t="s">
        <v>20</v>
      </c>
      <c r="H7" s="3">
        <v>11</v>
      </c>
      <c r="I7" s="4" t="s">
        <v>20</v>
      </c>
      <c r="J7" s="3">
        <v>13</v>
      </c>
      <c r="K7" s="4" t="s">
        <v>20</v>
      </c>
      <c r="L7" s="3">
        <v>4</v>
      </c>
      <c r="M7" s="4" t="s">
        <v>20</v>
      </c>
      <c r="N7" s="3">
        <v>9</v>
      </c>
      <c r="O7" s="4" t="s">
        <v>20</v>
      </c>
      <c r="P7" s="3">
        <v>0</v>
      </c>
      <c r="Q7" s="4" t="s">
        <v>20</v>
      </c>
      <c r="R7" s="3">
        <v>1</v>
      </c>
      <c r="S7" s="4" t="s">
        <v>20</v>
      </c>
      <c r="T7" s="3">
        <v>0</v>
      </c>
      <c r="U7" s="4" t="s">
        <v>20</v>
      </c>
      <c r="V7" s="3">
        <v>5</v>
      </c>
      <c r="W7" s="4" t="s">
        <v>20</v>
      </c>
      <c r="X7" s="3">
        <v>4</v>
      </c>
      <c r="Y7" s="4" t="s">
        <v>20</v>
      </c>
      <c r="Z7" s="3">
        <v>3</v>
      </c>
      <c r="AA7" s="4" t="s">
        <v>20</v>
      </c>
      <c r="AB7" s="24"/>
      <c r="AC7" s="9" t="s">
        <v>20</v>
      </c>
    </row>
    <row r="8" spans="1:37" ht="24.75" customHeight="1">
      <c r="A8" s="162" t="s">
        <v>42</v>
      </c>
      <c r="B8" s="163"/>
      <c r="C8" s="164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>
        <v>1</v>
      </c>
      <c r="AA8" s="4" t="s">
        <v>20</v>
      </c>
      <c r="AB8" s="24"/>
      <c r="AC8" s="9" t="s">
        <v>21</v>
      </c>
      <c r="AF8" s="198" t="s">
        <v>77</v>
      </c>
      <c r="AG8" s="198"/>
      <c r="AH8" s="198"/>
      <c r="AI8" s="198"/>
      <c r="AJ8" s="198"/>
      <c r="AK8" s="198"/>
    </row>
    <row r="9" spans="1:37" ht="24.75" customHeight="1">
      <c r="A9" s="162" t="s">
        <v>50</v>
      </c>
      <c r="B9" s="163"/>
      <c r="C9" s="164"/>
      <c r="D9" s="3"/>
      <c r="E9" s="4" t="s">
        <v>21</v>
      </c>
      <c r="F9" s="3"/>
      <c r="G9" s="4" t="s">
        <v>21</v>
      </c>
      <c r="H9" s="3">
        <v>1</v>
      </c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  <c r="AF9" s="198"/>
      <c r="AG9" s="198"/>
      <c r="AH9" s="198"/>
      <c r="AI9" s="198"/>
      <c r="AJ9" s="198"/>
      <c r="AK9" s="198"/>
    </row>
    <row r="10" spans="1:37" ht="24.75" customHeight="1" thickBot="1">
      <c r="A10" s="162" t="s">
        <v>62</v>
      </c>
      <c r="B10" s="163"/>
      <c r="C10" s="164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>
        <v>3</v>
      </c>
      <c r="AA10" s="4" t="s">
        <v>21</v>
      </c>
      <c r="AB10" s="24"/>
      <c r="AC10" s="9" t="s">
        <v>21</v>
      </c>
      <c r="AF10" s="204"/>
      <c r="AG10" s="204"/>
      <c r="AH10" s="204"/>
      <c r="AI10" s="204"/>
      <c r="AJ10" s="204"/>
      <c r="AK10" s="204"/>
    </row>
    <row r="11" spans="1:37" ht="24.75" customHeight="1" thickTop="1">
      <c r="A11" s="77" t="s">
        <v>25</v>
      </c>
      <c r="B11" s="78"/>
      <c r="C11" s="79"/>
      <c r="D11" s="153">
        <v>8000</v>
      </c>
      <c r="E11" s="154"/>
      <c r="F11" s="153">
        <v>8000</v>
      </c>
      <c r="G11" s="154"/>
      <c r="H11" s="153">
        <v>8000</v>
      </c>
      <c r="I11" s="154"/>
      <c r="J11" s="153">
        <v>8000</v>
      </c>
      <c r="K11" s="154"/>
      <c r="L11" s="153">
        <v>8000</v>
      </c>
      <c r="M11" s="154"/>
      <c r="N11" s="153">
        <v>8000</v>
      </c>
      <c r="O11" s="154"/>
      <c r="P11" s="153">
        <v>9000</v>
      </c>
      <c r="Q11" s="154"/>
      <c r="R11" s="153">
        <v>9000</v>
      </c>
      <c r="S11" s="154"/>
      <c r="T11" s="153">
        <v>9000</v>
      </c>
      <c r="U11" s="154"/>
      <c r="V11" s="153">
        <v>9000</v>
      </c>
      <c r="W11" s="154"/>
      <c r="X11" s="153">
        <v>9000</v>
      </c>
      <c r="Y11" s="154"/>
      <c r="Z11" s="153">
        <v>9000</v>
      </c>
      <c r="AA11" s="154"/>
      <c r="AB11" s="235"/>
      <c r="AC11" s="236"/>
      <c r="AF11" s="204"/>
      <c r="AG11" s="204"/>
      <c r="AH11" s="204"/>
      <c r="AI11" s="204"/>
      <c r="AJ11" s="204"/>
      <c r="AK11" s="204"/>
    </row>
    <row r="12" spans="1:37" ht="24.75" customHeight="1">
      <c r="A12" s="162" t="s">
        <v>50</v>
      </c>
      <c r="B12" s="163"/>
      <c r="C12" s="164"/>
      <c r="D12" s="94">
        <v>1250</v>
      </c>
      <c r="E12" s="95"/>
      <c r="F12" s="94">
        <v>1250</v>
      </c>
      <c r="G12" s="95"/>
      <c r="H12" s="94">
        <v>1250</v>
      </c>
      <c r="I12" s="95"/>
      <c r="J12" s="94">
        <v>1250</v>
      </c>
      <c r="K12" s="95"/>
      <c r="L12" s="94">
        <v>1250</v>
      </c>
      <c r="M12" s="95"/>
      <c r="N12" s="94">
        <v>1250</v>
      </c>
      <c r="O12" s="95"/>
      <c r="P12" s="94">
        <v>1406</v>
      </c>
      <c r="Q12" s="95"/>
      <c r="R12" s="94">
        <v>1406</v>
      </c>
      <c r="S12" s="95"/>
      <c r="T12" s="94">
        <v>1406</v>
      </c>
      <c r="U12" s="95"/>
      <c r="V12" s="94">
        <v>1406</v>
      </c>
      <c r="W12" s="95"/>
      <c r="X12" s="94">
        <v>1406</v>
      </c>
      <c r="Y12" s="95"/>
      <c r="Z12" s="94">
        <v>1406</v>
      </c>
      <c r="AA12" s="95"/>
      <c r="AB12" s="230"/>
      <c r="AC12" s="209"/>
      <c r="AF12" s="196" t="s">
        <v>79</v>
      </c>
      <c r="AG12" s="196"/>
      <c r="AH12" s="196"/>
      <c r="AI12" s="196" t="s">
        <v>80</v>
      </c>
      <c r="AJ12" s="196"/>
      <c r="AK12" s="196"/>
    </row>
    <row r="13" spans="1:37" ht="24.75" customHeight="1">
      <c r="A13" s="165" t="s">
        <v>27</v>
      </c>
      <c r="B13" s="166"/>
      <c r="C13" s="163"/>
      <c r="D13" s="94">
        <v>10000</v>
      </c>
      <c r="E13" s="95"/>
      <c r="F13" s="94">
        <v>10000</v>
      </c>
      <c r="G13" s="95"/>
      <c r="H13" s="94">
        <v>10000</v>
      </c>
      <c r="I13" s="95"/>
      <c r="J13" s="94">
        <v>10000</v>
      </c>
      <c r="K13" s="95"/>
      <c r="L13" s="94">
        <v>10000</v>
      </c>
      <c r="M13" s="95"/>
      <c r="N13" s="94">
        <v>10000</v>
      </c>
      <c r="O13" s="95"/>
      <c r="P13" s="94">
        <v>11000</v>
      </c>
      <c r="Q13" s="95"/>
      <c r="R13" s="94">
        <v>11000</v>
      </c>
      <c r="S13" s="95"/>
      <c r="T13" s="94">
        <v>11000</v>
      </c>
      <c r="U13" s="95"/>
      <c r="V13" s="94">
        <v>11000</v>
      </c>
      <c r="W13" s="95"/>
      <c r="X13" s="94">
        <v>11000</v>
      </c>
      <c r="Y13" s="95"/>
      <c r="Z13" s="94">
        <v>11000</v>
      </c>
      <c r="AA13" s="95"/>
      <c r="AB13" s="230"/>
      <c r="AC13" s="209"/>
      <c r="AF13" s="197"/>
      <c r="AG13" s="197"/>
      <c r="AH13" s="197"/>
      <c r="AI13" s="197"/>
      <c r="AJ13" s="197"/>
      <c r="AK13" s="197"/>
    </row>
    <row r="14" spans="1:37" ht="24.75" customHeight="1" thickBot="1">
      <c r="A14" s="159" t="s">
        <v>51</v>
      </c>
      <c r="B14" s="160"/>
      <c r="C14" s="161"/>
      <c r="D14" s="142">
        <v>1562</v>
      </c>
      <c r="E14" s="143"/>
      <c r="F14" s="142">
        <v>1562</v>
      </c>
      <c r="G14" s="143"/>
      <c r="H14" s="142">
        <v>1562</v>
      </c>
      <c r="I14" s="143"/>
      <c r="J14" s="142">
        <v>1562</v>
      </c>
      <c r="K14" s="143"/>
      <c r="L14" s="142">
        <v>1562</v>
      </c>
      <c r="M14" s="143"/>
      <c r="N14" s="142">
        <v>1562</v>
      </c>
      <c r="O14" s="143"/>
      <c r="P14" s="142">
        <v>1718</v>
      </c>
      <c r="Q14" s="143"/>
      <c r="R14" s="142">
        <v>1718</v>
      </c>
      <c r="S14" s="143"/>
      <c r="T14" s="142">
        <v>1718</v>
      </c>
      <c r="U14" s="143"/>
      <c r="V14" s="142">
        <v>1718</v>
      </c>
      <c r="W14" s="143"/>
      <c r="X14" s="142">
        <v>1718</v>
      </c>
      <c r="Y14" s="143"/>
      <c r="Z14" s="142">
        <v>1718</v>
      </c>
      <c r="AA14" s="143"/>
      <c r="AB14" s="234"/>
      <c r="AC14" s="215"/>
    </row>
    <row r="15" spans="1:37" ht="24.75" customHeight="1" thickTop="1">
      <c r="A15" s="148" t="s">
        <v>43</v>
      </c>
      <c r="B15" s="29" t="s">
        <v>66</v>
      </c>
      <c r="C15" s="12" t="s">
        <v>44</v>
      </c>
      <c r="D15" s="153"/>
      <c r="E15" s="154"/>
      <c r="F15" s="153"/>
      <c r="G15" s="154"/>
      <c r="H15" s="153">
        <v>2750</v>
      </c>
      <c r="I15" s="154"/>
      <c r="J15" s="153">
        <v>3250</v>
      </c>
      <c r="K15" s="154"/>
      <c r="L15" s="153">
        <v>1000</v>
      </c>
      <c r="M15" s="154"/>
      <c r="N15" s="153">
        <v>2250</v>
      </c>
      <c r="O15" s="154"/>
      <c r="P15" s="153"/>
      <c r="Q15" s="154"/>
      <c r="R15" s="153"/>
      <c r="S15" s="154"/>
      <c r="T15" s="153"/>
      <c r="U15" s="154"/>
      <c r="V15" s="153"/>
      <c r="W15" s="154"/>
      <c r="X15" s="153"/>
      <c r="Y15" s="154"/>
      <c r="Z15" s="153"/>
      <c r="AA15" s="154"/>
      <c r="AB15" s="228"/>
      <c r="AC15" s="207"/>
    </row>
    <row r="16" spans="1:37" ht="24.75" customHeight="1">
      <c r="A16" s="149"/>
      <c r="B16" s="8"/>
      <c r="C16" s="7" t="s">
        <v>45</v>
      </c>
      <c r="D16" s="94"/>
      <c r="E16" s="95"/>
      <c r="F16" s="94"/>
      <c r="G16" s="95"/>
      <c r="H16" s="94"/>
      <c r="I16" s="95"/>
      <c r="J16" s="94"/>
      <c r="K16" s="95"/>
      <c r="L16" s="94"/>
      <c r="M16" s="95"/>
      <c r="N16" s="94"/>
      <c r="O16" s="95"/>
      <c r="P16" s="94"/>
      <c r="Q16" s="95"/>
      <c r="R16" s="94"/>
      <c r="S16" s="95"/>
      <c r="T16" s="94"/>
      <c r="U16" s="95"/>
      <c r="V16" s="94"/>
      <c r="W16" s="95"/>
      <c r="X16" s="94"/>
      <c r="Y16" s="95"/>
      <c r="Z16" s="94"/>
      <c r="AA16" s="95"/>
      <c r="AB16" s="230"/>
      <c r="AC16" s="209"/>
    </row>
    <row r="17" spans="1:29" ht="24.75" customHeight="1">
      <c r="A17" s="149"/>
      <c r="B17" s="16"/>
      <c r="C17" s="7" t="s">
        <v>46</v>
      </c>
      <c r="D17" s="94"/>
      <c r="E17" s="95"/>
      <c r="F17" s="94"/>
      <c r="G17" s="95"/>
      <c r="H17" s="94"/>
      <c r="I17" s="95"/>
      <c r="J17" s="94"/>
      <c r="K17" s="95"/>
      <c r="L17" s="94"/>
      <c r="M17" s="95"/>
      <c r="N17" s="94"/>
      <c r="O17" s="95"/>
      <c r="P17" s="94"/>
      <c r="Q17" s="95"/>
      <c r="R17" s="94"/>
      <c r="S17" s="95"/>
      <c r="T17" s="94"/>
      <c r="U17" s="95"/>
      <c r="V17" s="94"/>
      <c r="W17" s="95"/>
      <c r="X17" s="94"/>
      <c r="Y17" s="95"/>
      <c r="Z17" s="94"/>
      <c r="AA17" s="95"/>
      <c r="AB17" s="230"/>
      <c r="AC17" s="209"/>
    </row>
    <row r="18" spans="1:29" ht="24.75" customHeight="1">
      <c r="A18" s="149"/>
      <c r="B18" s="100" t="s">
        <v>28</v>
      </c>
      <c r="C18" s="101"/>
      <c r="D18" s="94"/>
      <c r="E18" s="95"/>
      <c r="F18" s="94"/>
      <c r="G18" s="95"/>
      <c r="H18" s="94">
        <v>4664</v>
      </c>
      <c r="I18" s="95"/>
      <c r="J18" s="94">
        <v>5496</v>
      </c>
      <c r="K18" s="95"/>
      <c r="L18" s="94"/>
      <c r="M18" s="95"/>
      <c r="N18" s="94">
        <v>489</v>
      </c>
      <c r="O18" s="95"/>
      <c r="P18" s="94"/>
      <c r="Q18" s="95"/>
      <c r="R18" s="94">
        <v>200</v>
      </c>
      <c r="S18" s="95"/>
      <c r="T18" s="94"/>
      <c r="U18" s="95"/>
      <c r="V18" s="94">
        <v>800</v>
      </c>
      <c r="W18" s="95"/>
      <c r="X18" s="94">
        <v>480</v>
      </c>
      <c r="Y18" s="95"/>
      <c r="Z18" s="94">
        <v>1456</v>
      </c>
      <c r="AA18" s="95"/>
      <c r="AB18" s="230"/>
      <c r="AC18" s="209"/>
    </row>
    <row r="19" spans="1:29" ht="24.75" customHeight="1">
      <c r="A19" s="149"/>
      <c r="B19" s="100" t="s">
        <v>29</v>
      </c>
      <c r="C19" s="101"/>
      <c r="D19" s="94"/>
      <c r="E19" s="95"/>
      <c r="F19" s="94"/>
      <c r="G19" s="95"/>
      <c r="H19" s="94">
        <v>2200</v>
      </c>
      <c r="I19" s="95"/>
      <c r="J19" s="94">
        <v>2600</v>
      </c>
      <c r="K19" s="95"/>
      <c r="L19" s="94"/>
      <c r="M19" s="95"/>
      <c r="N19" s="94"/>
      <c r="O19" s="95"/>
      <c r="P19" s="94"/>
      <c r="Q19" s="95"/>
      <c r="R19" s="94"/>
      <c r="S19" s="95"/>
      <c r="T19" s="94"/>
      <c r="U19" s="95"/>
      <c r="V19" s="94"/>
      <c r="W19" s="95"/>
      <c r="X19" s="94"/>
      <c r="Y19" s="95"/>
      <c r="Z19" s="94"/>
      <c r="AA19" s="95"/>
      <c r="AB19" s="230"/>
      <c r="AC19" s="209"/>
    </row>
    <row r="20" spans="1:29" ht="24.75" customHeight="1" thickBot="1">
      <c r="A20" s="150"/>
      <c r="B20" s="138" t="s">
        <v>30</v>
      </c>
      <c r="C20" s="139"/>
      <c r="D20" s="142"/>
      <c r="E20" s="143"/>
      <c r="F20" s="142"/>
      <c r="G20" s="143"/>
      <c r="H20" s="142"/>
      <c r="I20" s="143"/>
      <c r="J20" s="142"/>
      <c r="K20" s="143"/>
      <c r="L20" s="142"/>
      <c r="M20" s="143"/>
      <c r="N20" s="142"/>
      <c r="O20" s="143"/>
      <c r="P20" s="142"/>
      <c r="Q20" s="143"/>
      <c r="R20" s="142"/>
      <c r="S20" s="143"/>
      <c r="T20" s="142"/>
      <c r="U20" s="143"/>
      <c r="V20" s="142"/>
      <c r="W20" s="143"/>
      <c r="X20" s="142"/>
      <c r="Y20" s="143"/>
      <c r="Z20" s="142"/>
      <c r="AA20" s="143"/>
      <c r="AB20" s="230"/>
      <c r="AC20" s="209"/>
    </row>
    <row r="21" spans="1:29" ht="24.75" customHeight="1" thickTop="1">
      <c r="A21" s="77" t="s">
        <v>31</v>
      </c>
      <c r="B21" s="78"/>
      <c r="C21" s="79"/>
      <c r="D21" s="153">
        <f>INT(D7*D11+D8*D13+D10*D14+D9*D12+D15+D16+D17+D18+D19+D20)</f>
        <v>0</v>
      </c>
      <c r="E21" s="154"/>
      <c r="F21" s="153">
        <f t="shared" ref="F21" si="0">INT(F7*F11+F8*F13+F10*F12+F15+F16+F17+F18+F19+F20)</f>
        <v>0</v>
      </c>
      <c r="G21" s="154"/>
      <c r="H21" s="153">
        <f>INT(H7*H11+H8*H13+H10*H12+H15+H16+H17+H18+H19+H20+H9*H12)</f>
        <v>98864</v>
      </c>
      <c r="I21" s="154"/>
      <c r="J21" s="153">
        <f>INT(J7*J11+J8*J13+J10*J12+J9*J12+J15+J16+J17+J18+J19+J20)</f>
        <v>115346</v>
      </c>
      <c r="K21" s="154"/>
      <c r="L21" s="153">
        <f>INT(L7*L11+L8*L13+L10*L12+L9*L12+L15+L16+L17+L18+L19+L20)</f>
        <v>33000</v>
      </c>
      <c r="M21" s="154"/>
      <c r="N21" s="153">
        <f>INT(N7*N11+N8*N13+N9*N12+N15+N16+N17+N18+N19+N20)</f>
        <v>74739</v>
      </c>
      <c r="O21" s="154"/>
      <c r="P21" s="153">
        <f>INT(P7*P11+P8*P13+P9*P12+P15+P16+P17+P18+P19+P20)</f>
        <v>0</v>
      </c>
      <c r="Q21" s="154"/>
      <c r="R21" s="153">
        <f t="shared" ref="R21" si="1">INT(R7*R11+R8*R13+R10*R12+R15+R16+R17+R18+R19+R20)</f>
        <v>9200</v>
      </c>
      <c r="S21" s="154"/>
      <c r="T21" s="153">
        <f>INT(T7*T11+T8*T13+T9*T12+T15+T16+T17+T18+T19+T20)</f>
        <v>0</v>
      </c>
      <c r="U21" s="154"/>
      <c r="V21" s="153">
        <f>INT(V7*V11+V8*V13+V9*V12+V15+V16+V17+V18+V19+V20)</f>
        <v>45800</v>
      </c>
      <c r="W21" s="154"/>
      <c r="X21" s="153">
        <f t="shared" ref="X21" si="2">INT(X7*X11+X8*X13+X10*X12+X15+X16+X17+X18+X19+X20)</f>
        <v>36480</v>
      </c>
      <c r="Y21" s="154"/>
      <c r="Z21" s="153">
        <f>INT(Z7*Z11+Z8*Z13+Z9*Z12+Z15+Z16+Z17+Z18+Z19+Z20+Z10*Z14)</f>
        <v>44610</v>
      </c>
      <c r="AA21" s="154"/>
      <c r="AB21" s="230"/>
      <c r="AC21" s="209"/>
    </row>
    <row r="22" spans="1:29" ht="24.75" customHeight="1" thickBot="1">
      <c r="A22" s="133" t="s">
        <v>40</v>
      </c>
      <c r="B22" s="134"/>
      <c r="C22" s="135"/>
      <c r="D22" s="71"/>
      <c r="E22" s="72"/>
      <c r="F22" s="71"/>
      <c r="G22" s="72"/>
      <c r="H22" s="71"/>
      <c r="I22" s="72"/>
      <c r="J22" s="71"/>
      <c r="K22" s="72"/>
      <c r="L22" s="71"/>
      <c r="M22" s="72"/>
      <c r="N22" s="71"/>
      <c r="O22" s="72"/>
      <c r="P22" s="71"/>
      <c r="Q22" s="72"/>
      <c r="R22" s="71"/>
      <c r="S22" s="72"/>
      <c r="T22" s="71"/>
      <c r="U22" s="72"/>
      <c r="V22" s="71"/>
      <c r="W22" s="72"/>
      <c r="X22" s="71"/>
      <c r="Y22" s="72"/>
      <c r="Z22" s="71"/>
      <c r="AA22" s="72"/>
      <c r="AB22" s="233"/>
      <c r="AC22" s="212"/>
    </row>
    <row r="23" spans="1:29" ht="24.75" customHeight="1" thickBot="1">
      <c r="A23" s="122" t="s">
        <v>19</v>
      </c>
      <c r="B23" s="123"/>
      <c r="C23" s="124"/>
      <c r="D23" s="127">
        <f>D21+D22</f>
        <v>0</v>
      </c>
      <c r="E23" s="128"/>
      <c r="F23" s="127">
        <f t="shared" ref="F23" si="3">F21+F22</f>
        <v>0</v>
      </c>
      <c r="G23" s="128"/>
      <c r="H23" s="127">
        <f t="shared" ref="H23" si="4">H21+H22</f>
        <v>98864</v>
      </c>
      <c r="I23" s="128"/>
      <c r="J23" s="127">
        <f t="shared" ref="J23" si="5">J21+J22</f>
        <v>115346</v>
      </c>
      <c r="K23" s="128"/>
      <c r="L23" s="127">
        <f t="shared" ref="L23" si="6">L21+L22</f>
        <v>33000</v>
      </c>
      <c r="M23" s="128"/>
      <c r="N23" s="127">
        <f t="shared" ref="N23" si="7">N21+N22</f>
        <v>74739</v>
      </c>
      <c r="O23" s="128"/>
      <c r="P23" s="127">
        <f t="shared" ref="P23" si="8">P21+P22</f>
        <v>0</v>
      </c>
      <c r="Q23" s="128"/>
      <c r="R23" s="127">
        <f t="shared" ref="R23" si="9">R21+R22</f>
        <v>9200</v>
      </c>
      <c r="S23" s="128"/>
      <c r="T23" s="127">
        <f t="shared" ref="T23" si="10">T21+T22</f>
        <v>0</v>
      </c>
      <c r="U23" s="128"/>
      <c r="V23" s="127">
        <f t="shared" ref="V23" si="11">V21+V22</f>
        <v>45800</v>
      </c>
      <c r="W23" s="128"/>
      <c r="X23" s="127">
        <f t="shared" ref="X23" si="12">X21+X22</f>
        <v>36480</v>
      </c>
      <c r="Y23" s="128"/>
      <c r="Z23" s="127">
        <f t="shared" ref="Z23" si="13">Z21+Z22</f>
        <v>44610</v>
      </c>
      <c r="AA23" s="128"/>
      <c r="AB23" s="232"/>
      <c r="AC23" s="210"/>
    </row>
    <row r="24" spans="1:29" ht="24.75" customHeight="1">
      <c r="A24" s="88" t="s">
        <v>33</v>
      </c>
      <c r="B24" s="108" t="s">
        <v>34</v>
      </c>
      <c r="C24" s="109"/>
      <c r="D24" s="92">
        <f>D23*0.003</f>
        <v>0</v>
      </c>
      <c r="E24" s="93"/>
      <c r="F24" s="92">
        <f t="shared" ref="F24" si="14">F23*0.003</f>
        <v>0</v>
      </c>
      <c r="G24" s="93"/>
      <c r="H24" s="92">
        <f t="shared" ref="H24" si="15">H23*0.003</f>
        <v>296.59199999999998</v>
      </c>
      <c r="I24" s="93"/>
      <c r="J24" s="92">
        <f t="shared" ref="J24" si="16">J23*0.003</f>
        <v>346.03800000000001</v>
      </c>
      <c r="K24" s="93"/>
      <c r="L24" s="92">
        <f t="shared" ref="L24" si="17">L23*0.003</f>
        <v>99</v>
      </c>
      <c r="M24" s="93"/>
      <c r="N24" s="92">
        <f t="shared" ref="N24" si="18">N23*0.003</f>
        <v>224.21700000000001</v>
      </c>
      <c r="O24" s="93"/>
      <c r="P24" s="92">
        <f t="shared" ref="P24" si="19">P23*0.003</f>
        <v>0</v>
      </c>
      <c r="Q24" s="93"/>
      <c r="R24" s="92">
        <v>0</v>
      </c>
      <c r="S24" s="93"/>
      <c r="T24" s="92">
        <f t="shared" ref="T24" si="20">T23*0.003</f>
        <v>0</v>
      </c>
      <c r="U24" s="93"/>
      <c r="V24" s="92">
        <v>0</v>
      </c>
      <c r="W24" s="93"/>
      <c r="X24" s="92">
        <v>0</v>
      </c>
      <c r="Y24" s="93"/>
      <c r="Z24" s="92">
        <v>0</v>
      </c>
      <c r="AA24" s="93"/>
      <c r="AB24" s="231"/>
      <c r="AC24" s="211"/>
    </row>
    <row r="25" spans="1:29" ht="24.75" customHeight="1">
      <c r="A25" s="89"/>
      <c r="B25" s="100" t="s">
        <v>35</v>
      </c>
      <c r="C25" s="101"/>
      <c r="D25" s="94">
        <v>0</v>
      </c>
      <c r="E25" s="95"/>
      <c r="F25" s="94">
        <v>0</v>
      </c>
      <c r="G25" s="95"/>
      <c r="H25" s="94">
        <v>0</v>
      </c>
      <c r="I25" s="95"/>
      <c r="J25" s="94">
        <v>1340</v>
      </c>
      <c r="K25" s="95"/>
      <c r="L25" s="94">
        <v>0</v>
      </c>
      <c r="M25" s="95"/>
      <c r="N25" s="94">
        <v>0</v>
      </c>
      <c r="O25" s="95"/>
      <c r="P25" s="94">
        <v>0</v>
      </c>
      <c r="Q25" s="95"/>
      <c r="R25" s="94">
        <v>0</v>
      </c>
      <c r="S25" s="95"/>
      <c r="T25" s="94">
        <v>0</v>
      </c>
      <c r="U25" s="95"/>
      <c r="V25" s="94">
        <v>0</v>
      </c>
      <c r="W25" s="95"/>
      <c r="X25" s="94">
        <v>0</v>
      </c>
      <c r="Y25" s="95"/>
      <c r="Z25" s="94">
        <v>0</v>
      </c>
      <c r="AA25" s="95"/>
      <c r="AB25" s="230"/>
      <c r="AC25" s="209"/>
    </row>
    <row r="26" spans="1:29" ht="24.75" customHeight="1">
      <c r="A26" s="89"/>
      <c r="B26" s="100" t="s">
        <v>48</v>
      </c>
      <c r="C26" s="101"/>
      <c r="D26" s="94">
        <v>0</v>
      </c>
      <c r="E26" s="95"/>
      <c r="F26" s="94">
        <v>0</v>
      </c>
      <c r="G26" s="95"/>
      <c r="H26" s="94">
        <v>2000</v>
      </c>
      <c r="I26" s="95"/>
      <c r="J26" s="94">
        <v>2000</v>
      </c>
      <c r="K26" s="95"/>
      <c r="L26" s="94">
        <v>2000</v>
      </c>
      <c r="M26" s="95"/>
      <c r="N26" s="94">
        <v>2000</v>
      </c>
      <c r="O26" s="95"/>
      <c r="P26" s="94">
        <v>2000</v>
      </c>
      <c r="Q26" s="95"/>
      <c r="R26" s="94">
        <v>0</v>
      </c>
      <c r="S26" s="95"/>
      <c r="T26" s="94">
        <v>0</v>
      </c>
      <c r="U26" s="95"/>
      <c r="V26" s="94">
        <v>0</v>
      </c>
      <c r="W26" s="95"/>
      <c r="X26" s="94">
        <v>0</v>
      </c>
      <c r="Y26" s="95"/>
      <c r="Z26" s="94">
        <v>0</v>
      </c>
      <c r="AA26" s="95"/>
      <c r="AB26" s="230"/>
      <c r="AC26" s="209"/>
    </row>
    <row r="27" spans="1:29" ht="24.75" customHeight="1">
      <c r="A27" s="90"/>
      <c r="B27" s="100" t="s">
        <v>49</v>
      </c>
      <c r="C27" s="101"/>
      <c r="D27" s="82">
        <v>0</v>
      </c>
      <c r="E27" s="83"/>
      <c r="F27" s="82">
        <v>0</v>
      </c>
      <c r="G27" s="83"/>
      <c r="H27" s="82">
        <v>0</v>
      </c>
      <c r="I27" s="83"/>
      <c r="J27" s="82">
        <v>0</v>
      </c>
      <c r="K27" s="83"/>
      <c r="L27" s="82">
        <v>0</v>
      </c>
      <c r="M27" s="83"/>
      <c r="N27" s="82">
        <v>0</v>
      </c>
      <c r="O27" s="83"/>
      <c r="P27" s="82">
        <v>0</v>
      </c>
      <c r="Q27" s="83"/>
      <c r="R27" s="82">
        <v>0</v>
      </c>
      <c r="S27" s="83"/>
      <c r="T27" s="82">
        <v>0</v>
      </c>
      <c r="U27" s="83"/>
      <c r="V27" s="82">
        <v>0</v>
      </c>
      <c r="W27" s="83"/>
      <c r="X27" s="82">
        <v>0</v>
      </c>
      <c r="Y27" s="83"/>
      <c r="Z27" s="82">
        <v>0</v>
      </c>
      <c r="AA27" s="83"/>
      <c r="AB27" s="228"/>
      <c r="AC27" s="207"/>
    </row>
    <row r="28" spans="1:29" ht="24.75" customHeight="1" thickBot="1">
      <c r="A28" s="91"/>
      <c r="B28" s="112" t="s">
        <v>52</v>
      </c>
      <c r="C28" s="113"/>
      <c r="D28" s="71">
        <v>0</v>
      </c>
      <c r="E28" s="72"/>
      <c r="F28" s="71">
        <v>0</v>
      </c>
      <c r="G28" s="72"/>
      <c r="H28" s="71">
        <v>0</v>
      </c>
      <c r="I28" s="72"/>
      <c r="J28" s="71">
        <v>0</v>
      </c>
      <c r="K28" s="72"/>
      <c r="L28" s="71">
        <v>0</v>
      </c>
      <c r="M28" s="72"/>
      <c r="N28" s="71">
        <v>0</v>
      </c>
      <c r="O28" s="72"/>
      <c r="P28" s="71">
        <v>0</v>
      </c>
      <c r="Q28" s="72"/>
      <c r="R28" s="71">
        <v>0</v>
      </c>
      <c r="S28" s="72"/>
      <c r="T28" s="71">
        <v>0</v>
      </c>
      <c r="U28" s="72"/>
      <c r="V28" s="71">
        <v>0</v>
      </c>
      <c r="W28" s="72"/>
      <c r="X28" s="71">
        <v>0</v>
      </c>
      <c r="Y28" s="72"/>
      <c r="Z28" s="71">
        <v>0</v>
      </c>
      <c r="AA28" s="72"/>
      <c r="AB28" s="229"/>
      <c r="AC28" s="208"/>
    </row>
    <row r="29" spans="1:29" ht="24.75" customHeight="1" thickBot="1">
      <c r="A29" s="77" t="s">
        <v>37</v>
      </c>
      <c r="B29" s="78"/>
      <c r="C29" s="79"/>
      <c r="D29" s="82">
        <f>SUM(D24:D28)</f>
        <v>0</v>
      </c>
      <c r="E29" s="83"/>
      <c r="F29" s="82">
        <f t="shared" ref="F29" si="21">SUM(F24:F28)</f>
        <v>0</v>
      </c>
      <c r="G29" s="83"/>
      <c r="H29" s="82">
        <f t="shared" ref="H29" si="22">SUM(H24:H28)</f>
        <v>2296.5920000000001</v>
      </c>
      <c r="I29" s="83"/>
      <c r="J29" s="82">
        <f>SUM(J24:J28)</f>
        <v>3686.038</v>
      </c>
      <c r="K29" s="83"/>
      <c r="L29" s="82">
        <f t="shared" ref="L29" si="23">SUM(L24:L28)</f>
        <v>2099</v>
      </c>
      <c r="M29" s="83"/>
      <c r="N29" s="82">
        <f>SUM(N24:N28)</f>
        <v>2224.2170000000001</v>
      </c>
      <c r="O29" s="83"/>
      <c r="P29" s="82">
        <f t="shared" ref="P29" si="24">SUM(P24:P28)</f>
        <v>2000</v>
      </c>
      <c r="Q29" s="83"/>
      <c r="R29" s="82">
        <f t="shared" ref="R29" si="25">SUM(R24:R28)</f>
        <v>0</v>
      </c>
      <c r="S29" s="83"/>
      <c r="T29" s="82">
        <f t="shared" ref="T29" si="26">SUM(T24:T28)</f>
        <v>0</v>
      </c>
      <c r="U29" s="83"/>
      <c r="V29" s="82">
        <f t="shared" ref="V29" si="27">SUM(V24:V28)</f>
        <v>0</v>
      </c>
      <c r="W29" s="83"/>
      <c r="X29" s="82">
        <f t="shared" ref="X29" si="28">SUM(X24:X28)</f>
        <v>0</v>
      </c>
      <c r="Y29" s="83"/>
      <c r="Z29" s="82">
        <f t="shared" ref="Z29" si="29">SUM(Z24:Z28)</f>
        <v>0</v>
      </c>
      <c r="AA29" s="227"/>
      <c r="AB29" s="228"/>
      <c r="AC29" s="207"/>
    </row>
    <row r="30" spans="1:29" ht="24.75" customHeight="1" thickTop="1" thickBot="1">
      <c r="A30" s="66" t="s">
        <v>38</v>
      </c>
      <c r="B30" s="67"/>
      <c r="C30" s="68"/>
      <c r="D30" s="60">
        <f>D23-D29</f>
        <v>0</v>
      </c>
      <c r="E30" s="61"/>
      <c r="F30" s="69">
        <f>F23-F29+F25</f>
        <v>0</v>
      </c>
      <c r="G30" s="70"/>
      <c r="H30" s="69">
        <f>H23-H29</f>
        <v>96567.407999999996</v>
      </c>
      <c r="I30" s="70"/>
      <c r="J30" s="69">
        <f>J23-J29</f>
        <v>111659.962</v>
      </c>
      <c r="K30" s="70"/>
      <c r="L30" s="69">
        <f>L23-L29</f>
        <v>30901</v>
      </c>
      <c r="M30" s="70"/>
      <c r="N30" s="69">
        <f>N23-N29</f>
        <v>72514.782999999996</v>
      </c>
      <c r="O30" s="70"/>
      <c r="P30" s="69">
        <f>P23-P29</f>
        <v>-2000</v>
      </c>
      <c r="Q30" s="70"/>
      <c r="R30" s="69">
        <f>R23-R29</f>
        <v>9200</v>
      </c>
      <c r="S30" s="70"/>
      <c r="T30" s="69">
        <f>T23-T29</f>
        <v>0</v>
      </c>
      <c r="U30" s="70"/>
      <c r="V30" s="69">
        <f>V23-V29</f>
        <v>45800</v>
      </c>
      <c r="W30" s="70"/>
      <c r="X30" s="69">
        <f>X21-X29</f>
        <v>36480</v>
      </c>
      <c r="Y30" s="70"/>
      <c r="Z30" s="60">
        <f>Z23-Z29</f>
        <v>44610</v>
      </c>
      <c r="AA30" s="225"/>
      <c r="AB30" s="226"/>
      <c r="AC30" s="206"/>
    </row>
  </sheetData>
  <mergeCells count="315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A29:C29"/>
    <mergeCell ref="D29:E29"/>
    <mergeCell ref="F29:G29"/>
    <mergeCell ref="H29:I29"/>
    <mergeCell ref="J29:K29"/>
    <mergeCell ref="L29:M29"/>
    <mergeCell ref="AF8:AH9"/>
    <mergeCell ref="AI8:AK9"/>
    <mergeCell ref="AF10:AK11"/>
    <mergeCell ref="AF12:AH12"/>
    <mergeCell ref="AI12:AK12"/>
    <mergeCell ref="AF13:AH13"/>
    <mergeCell ref="AI13:AK13"/>
    <mergeCell ref="R30:S30"/>
    <mergeCell ref="T30:U30"/>
    <mergeCell ref="V30:W30"/>
    <mergeCell ref="X30:Y30"/>
    <mergeCell ref="Z30:AA30"/>
    <mergeCell ref="AB30:AC30"/>
    <mergeCell ref="Z29:AA29"/>
    <mergeCell ref="AB29:AC29"/>
    <mergeCell ref="R29:S29"/>
    <mergeCell ref="T29:U29"/>
    <mergeCell ref="V29:W29"/>
    <mergeCell ref="X29:Y29"/>
    <mergeCell ref="R28:S28"/>
    <mergeCell ref="T28:U28"/>
    <mergeCell ref="V28:W28"/>
    <mergeCell ref="X28:Y28"/>
    <mergeCell ref="Z28:AA28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3182B-47D4-4E31-B688-76CE8263F76C}">
  <sheetPr>
    <tabColor rgb="FFFFC000"/>
  </sheetPr>
  <dimension ref="A1:AK60"/>
  <sheetViews>
    <sheetView topLeftCell="A21" workbookViewId="0">
      <selection activeCell="A31" sqref="A31:AC31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30" width="5.625" style="1"/>
    <col min="31" max="31" width="9.625" style="1" bestFit="1" customWidth="1"/>
    <col min="32" max="16384" width="5.625" style="1"/>
  </cols>
  <sheetData>
    <row r="1" spans="1:37" ht="15" customHeight="1">
      <c r="A1" s="177" t="s">
        <v>116</v>
      </c>
      <c r="B1" s="177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</row>
    <row r="2" spans="1:37" ht="15.75" customHeight="1" thickBo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79"/>
      <c r="AC2" s="179"/>
    </row>
    <row r="3" spans="1:37" ht="15.75" thickTop="1">
      <c r="A3" s="180" t="s">
        <v>0</v>
      </c>
      <c r="B3" s="181"/>
      <c r="C3" s="181"/>
      <c r="D3" s="182"/>
      <c r="E3" s="183" t="s">
        <v>1</v>
      </c>
      <c r="F3" s="181"/>
      <c r="G3" s="181"/>
      <c r="H3" s="181"/>
      <c r="I3" s="181"/>
      <c r="J3" s="181"/>
      <c r="K3" s="182"/>
      <c r="L3" s="183" t="s">
        <v>2</v>
      </c>
      <c r="M3" s="181"/>
      <c r="N3" s="181"/>
      <c r="O3" s="181"/>
      <c r="P3" s="181"/>
      <c r="Q3" s="181"/>
      <c r="R3" s="182"/>
      <c r="S3" s="183" t="s">
        <v>3</v>
      </c>
      <c r="T3" s="181"/>
      <c r="U3" s="181"/>
      <c r="V3" s="181"/>
      <c r="W3" s="181"/>
      <c r="X3" s="181"/>
      <c r="Y3" s="182"/>
      <c r="Z3" s="181" t="s">
        <v>4</v>
      </c>
      <c r="AA3" s="181"/>
      <c r="AB3" s="181"/>
      <c r="AC3" s="184"/>
    </row>
    <row r="4" spans="1:37" ht="35.25" customHeight="1" thickBot="1">
      <c r="A4" s="185"/>
      <c r="B4" s="186"/>
      <c r="C4" s="187"/>
      <c r="D4" s="139"/>
      <c r="E4" s="188" t="s">
        <v>47</v>
      </c>
      <c r="F4" s="189"/>
      <c r="G4" s="189"/>
      <c r="H4" s="189"/>
      <c r="I4" s="189"/>
      <c r="J4" s="189"/>
      <c r="K4" s="190"/>
      <c r="L4" s="138"/>
      <c r="M4" s="187"/>
      <c r="N4" s="187"/>
      <c r="O4" s="187"/>
      <c r="P4" s="187"/>
      <c r="Q4" s="187"/>
      <c r="R4" s="139"/>
      <c r="S4" s="191" t="s">
        <v>73</v>
      </c>
      <c r="T4" s="192"/>
      <c r="U4" s="192"/>
      <c r="V4" s="192"/>
      <c r="W4" s="192"/>
      <c r="X4" s="192"/>
      <c r="Y4" s="193"/>
      <c r="Z4" s="194" t="s">
        <v>5</v>
      </c>
      <c r="AA4" s="194"/>
      <c r="AB4" s="194"/>
      <c r="AC4" s="195"/>
    </row>
    <row r="5" spans="1:37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7" ht="24.75" customHeight="1">
      <c r="A6" s="170" t="s">
        <v>6</v>
      </c>
      <c r="B6" s="171"/>
      <c r="C6" s="172"/>
      <c r="D6" s="202" t="s">
        <v>11</v>
      </c>
      <c r="E6" s="203"/>
      <c r="F6" s="202" t="s">
        <v>12</v>
      </c>
      <c r="G6" s="203"/>
      <c r="H6" s="167" t="s">
        <v>13</v>
      </c>
      <c r="I6" s="168"/>
      <c r="J6" s="167" t="s">
        <v>14</v>
      </c>
      <c r="K6" s="168"/>
      <c r="L6" s="167" t="s">
        <v>15</v>
      </c>
      <c r="M6" s="168"/>
      <c r="N6" s="167" t="s">
        <v>16</v>
      </c>
      <c r="O6" s="168"/>
      <c r="P6" s="167" t="s">
        <v>17</v>
      </c>
      <c r="Q6" s="168"/>
      <c r="R6" s="167" t="s">
        <v>18</v>
      </c>
      <c r="S6" s="168"/>
      <c r="T6" s="167" t="s">
        <v>7</v>
      </c>
      <c r="U6" s="168"/>
      <c r="V6" s="167" t="s">
        <v>8</v>
      </c>
      <c r="W6" s="168"/>
      <c r="X6" s="167" t="s">
        <v>9</v>
      </c>
      <c r="Y6" s="168"/>
      <c r="Z6" s="167" t="s">
        <v>10</v>
      </c>
      <c r="AA6" s="237"/>
      <c r="AB6" s="238" t="s">
        <v>19</v>
      </c>
      <c r="AC6" s="169"/>
    </row>
    <row r="7" spans="1:37" ht="24.75" customHeight="1">
      <c r="A7" s="162" t="s">
        <v>41</v>
      </c>
      <c r="B7" s="163"/>
      <c r="C7" s="164"/>
      <c r="D7" s="31"/>
      <c r="E7" s="32" t="s">
        <v>20</v>
      </c>
      <c r="F7" s="31"/>
      <c r="G7" s="32" t="s">
        <v>20</v>
      </c>
      <c r="H7" s="3"/>
      <c r="I7" s="4" t="s">
        <v>20</v>
      </c>
      <c r="J7" s="3"/>
      <c r="K7" s="4" t="s">
        <v>20</v>
      </c>
      <c r="L7" s="3"/>
      <c r="M7" s="4" t="s">
        <v>20</v>
      </c>
      <c r="N7" s="3"/>
      <c r="O7" s="4" t="s">
        <v>20</v>
      </c>
      <c r="P7" s="3"/>
      <c r="Q7" s="4" t="s">
        <v>20</v>
      </c>
      <c r="R7" s="3"/>
      <c r="S7" s="4" t="s">
        <v>20</v>
      </c>
      <c r="T7" s="3"/>
      <c r="U7" s="4" t="s">
        <v>20</v>
      </c>
      <c r="V7" s="3"/>
      <c r="W7" s="4" t="s">
        <v>20</v>
      </c>
      <c r="X7" s="3"/>
      <c r="Y7" s="4" t="s">
        <v>20</v>
      </c>
      <c r="Z7" s="3"/>
      <c r="AA7" s="4" t="s">
        <v>20</v>
      </c>
      <c r="AB7" s="24"/>
      <c r="AC7" s="9" t="s">
        <v>20</v>
      </c>
    </row>
    <row r="8" spans="1:37" ht="24.75" customHeight="1">
      <c r="A8" s="162" t="s">
        <v>42</v>
      </c>
      <c r="B8" s="163"/>
      <c r="C8" s="164"/>
      <c r="D8" s="31"/>
      <c r="E8" s="32" t="s">
        <v>20</v>
      </c>
      <c r="F8" s="31"/>
      <c r="G8" s="32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24"/>
      <c r="AC8" s="9" t="s">
        <v>21</v>
      </c>
      <c r="AF8" s="198" t="s">
        <v>77</v>
      </c>
      <c r="AG8" s="198"/>
      <c r="AH8" s="198"/>
      <c r="AI8" s="198">
        <v>12</v>
      </c>
      <c r="AJ8" s="198"/>
      <c r="AK8" s="198"/>
    </row>
    <row r="9" spans="1:37" ht="24.75" customHeight="1">
      <c r="A9" s="162" t="s">
        <v>50</v>
      </c>
      <c r="B9" s="163"/>
      <c r="C9" s="164"/>
      <c r="D9" s="31"/>
      <c r="E9" s="32" t="s">
        <v>21</v>
      </c>
      <c r="F9" s="31"/>
      <c r="G9" s="32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  <c r="AF9" s="198"/>
      <c r="AG9" s="198"/>
      <c r="AH9" s="198"/>
      <c r="AI9" s="198"/>
      <c r="AJ9" s="198"/>
      <c r="AK9" s="198"/>
    </row>
    <row r="10" spans="1:37" ht="24.75" customHeight="1" thickBot="1">
      <c r="A10" s="162" t="s">
        <v>62</v>
      </c>
      <c r="B10" s="163"/>
      <c r="C10" s="164"/>
      <c r="D10" s="31"/>
      <c r="E10" s="32" t="s">
        <v>21</v>
      </c>
      <c r="F10" s="31"/>
      <c r="G10" s="32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  <c r="AF10" s="204">
        <v>150000</v>
      </c>
      <c r="AG10" s="204"/>
      <c r="AH10" s="204"/>
      <c r="AI10" s="204"/>
      <c r="AJ10" s="204"/>
      <c r="AK10" s="204"/>
    </row>
    <row r="11" spans="1:37" ht="24.75" customHeight="1" thickTop="1">
      <c r="A11" s="77" t="s">
        <v>25</v>
      </c>
      <c r="B11" s="78"/>
      <c r="C11" s="79"/>
      <c r="D11" s="155">
        <v>8000</v>
      </c>
      <c r="E11" s="156"/>
      <c r="F11" s="155">
        <v>8000</v>
      </c>
      <c r="G11" s="156"/>
      <c r="H11" s="153">
        <v>8000</v>
      </c>
      <c r="I11" s="154"/>
      <c r="J11" s="153">
        <v>8000</v>
      </c>
      <c r="K11" s="154"/>
      <c r="L11" s="153">
        <v>8000</v>
      </c>
      <c r="M11" s="154"/>
      <c r="N11" s="153">
        <v>8000</v>
      </c>
      <c r="O11" s="154"/>
      <c r="P11" s="153">
        <v>8000</v>
      </c>
      <c r="Q11" s="154"/>
      <c r="R11" s="153">
        <v>8000</v>
      </c>
      <c r="S11" s="154"/>
      <c r="T11" s="153">
        <v>8000</v>
      </c>
      <c r="U11" s="154"/>
      <c r="V11" s="153">
        <v>8000</v>
      </c>
      <c r="W11" s="154"/>
      <c r="X11" s="153">
        <v>8000</v>
      </c>
      <c r="Y11" s="154"/>
      <c r="Z11" s="153">
        <v>8000</v>
      </c>
      <c r="AA11" s="154"/>
      <c r="AB11" s="268"/>
      <c r="AC11" s="158"/>
      <c r="AF11" s="204"/>
      <c r="AG11" s="204"/>
      <c r="AH11" s="204"/>
      <c r="AI11" s="204"/>
      <c r="AJ11" s="204"/>
      <c r="AK11" s="204"/>
    </row>
    <row r="12" spans="1:37" ht="24.75" customHeight="1">
      <c r="A12" s="162" t="s">
        <v>50</v>
      </c>
      <c r="B12" s="163"/>
      <c r="C12" s="164"/>
      <c r="D12" s="96">
        <v>1250</v>
      </c>
      <c r="E12" s="97"/>
      <c r="F12" s="96">
        <v>1250</v>
      </c>
      <c r="G12" s="97"/>
      <c r="H12" s="94">
        <v>1250</v>
      </c>
      <c r="I12" s="95"/>
      <c r="J12" s="94">
        <v>1250</v>
      </c>
      <c r="K12" s="95"/>
      <c r="L12" s="94">
        <v>1250</v>
      </c>
      <c r="M12" s="95"/>
      <c r="N12" s="94">
        <v>1250</v>
      </c>
      <c r="O12" s="95"/>
      <c r="P12" s="94">
        <v>1250</v>
      </c>
      <c r="Q12" s="95"/>
      <c r="R12" s="94">
        <v>1250</v>
      </c>
      <c r="S12" s="95"/>
      <c r="T12" s="94">
        <v>1250</v>
      </c>
      <c r="U12" s="95"/>
      <c r="V12" s="94">
        <v>1250</v>
      </c>
      <c r="W12" s="95"/>
      <c r="X12" s="94">
        <v>1250</v>
      </c>
      <c r="Y12" s="95"/>
      <c r="Z12" s="94">
        <v>1250</v>
      </c>
      <c r="AA12" s="269"/>
      <c r="AB12" s="263"/>
      <c r="AC12" s="99"/>
      <c r="AF12" s="196" t="s">
        <v>79</v>
      </c>
      <c r="AG12" s="196"/>
      <c r="AH12" s="196"/>
      <c r="AI12" s="196" t="s">
        <v>80</v>
      </c>
      <c r="AJ12" s="196"/>
      <c r="AK12" s="196"/>
    </row>
    <row r="13" spans="1:37" ht="24.75" customHeight="1">
      <c r="A13" s="165" t="s">
        <v>27</v>
      </c>
      <c r="B13" s="166"/>
      <c r="C13" s="163"/>
      <c r="D13" s="96">
        <v>10000</v>
      </c>
      <c r="E13" s="97"/>
      <c r="F13" s="96">
        <v>10000</v>
      </c>
      <c r="G13" s="97"/>
      <c r="H13" s="94">
        <v>10000</v>
      </c>
      <c r="I13" s="95"/>
      <c r="J13" s="94">
        <v>10000</v>
      </c>
      <c r="K13" s="95"/>
      <c r="L13" s="94">
        <v>10000</v>
      </c>
      <c r="M13" s="95"/>
      <c r="N13" s="94">
        <v>10000</v>
      </c>
      <c r="O13" s="95"/>
      <c r="P13" s="94">
        <v>10000</v>
      </c>
      <c r="Q13" s="95"/>
      <c r="R13" s="94">
        <v>10000</v>
      </c>
      <c r="S13" s="95"/>
      <c r="T13" s="94">
        <v>10000</v>
      </c>
      <c r="U13" s="95"/>
      <c r="V13" s="94">
        <v>10000</v>
      </c>
      <c r="W13" s="95"/>
      <c r="X13" s="94">
        <v>10000</v>
      </c>
      <c r="Y13" s="95"/>
      <c r="Z13" s="94">
        <v>10000</v>
      </c>
      <c r="AA13" s="95"/>
      <c r="AB13" s="263"/>
      <c r="AC13" s="99"/>
      <c r="AF13" s="197">
        <v>8812</v>
      </c>
      <c r="AG13" s="197"/>
      <c r="AH13" s="197"/>
      <c r="AI13" s="197">
        <v>13725</v>
      </c>
      <c r="AJ13" s="197"/>
      <c r="AK13" s="197"/>
    </row>
    <row r="14" spans="1:37" ht="24.75" customHeight="1" thickBot="1">
      <c r="A14" s="159" t="s">
        <v>51</v>
      </c>
      <c r="B14" s="160"/>
      <c r="C14" s="161"/>
      <c r="D14" s="144">
        <v>1562</v>
      </c>
      <c r="E14" s="145"/>
      <c r="F14" s="144">
        <v>1562</v>
      </c>
      <c r="G14" s="145"/>
      <c r="H14" s="142">
        <v>1562</v>
      </c>
      <c r="I14" s="143"/>
      <c r="J14" s="142">
        <v>1562</v>
      </c>
      <c r="K14" s="143"/>
      <c r="L14" s="142">
        <v>1562</v>
      </c>
      <c r="M14" s="143"/>
      <c r="N14" s="142">
        <v>1562</v>
      </c>
      <c r="O14" s="143"/>
      <c r="P14" s="142">
        <v>1562</v>
      </c>
      <c r="Q14" s="143"/>
      <c r="R14" s="142">
        <v>1562</v>
      </c>
      <c r="S14" s="143"/>
      <c r="T14" s="142">
        <v>1562</v>
      </c>
      <c r="U14" s="143"/>
      <c r="V14" s="142">
        <v>1562</v>
      </c>
      <c r="W14" s="143"/>
      <c r="X14" s="142">
        <v>1562</v>
      </c>
      <c r="Y14" s="143"/>
      <c r="Z14" s="142">
        <v>1562</v>
      </c>
      <c r="AA14" s="270"/>
      <c r="AB14" s="267"/>
      <c r="AC14" s="147"/>
    </row>
    <row r="15" spans="1:37" ht="24.75" customHeight="1" thickTop="1">
      <c r="A15" s="148" t="s">
        <v>43</v>
      </c>
      <c r="B15" s="20" t="s">
        <v>66</v>
      </c>
      <c r="C15" s="22" t="s">
        <v>44</v>
      </c>
      <c r="D15" s="155"/>
      <c r="E15" s="156"/>
      <c r="F15" s="155"/>
      <c r="G15" s="156"/>
      <c r="H15" s="153"/>
      <c r="I15" s="154"/>
      <c r="J15" s="153"/>
      <c r="K15" s="154"/>
      <c r="L15" s="153"/>
      <c r="M15" s="154"/>
      <c r="N15" s="153"/>
      <c r="O15" s="154"/>
      <c r="P15" s="153"/>
      <c r="Q15" s="154"/>
      <c r="R15" s="153"/>
      <c r="S15" s="154"/>
      <c r="T15" s="153"/>
      <c r="U15" s="154"/>
      <c r="V15" s="153"/>
      <c r="W15" s="154"/>
      <c r="X15" s="153"/>
      <c r="Y15" s="154"/>
      <c r="Z15" s="153"/>
      <c r="AA15" s="154"/>
      <c r="AB15" s="262"/>
      <c r="AC15" s="87"/>
    </row>
    <row r="16" spans="1:37" ht="24.75" customHeight="1">
      <c r="A16" s="149"/>
      <c r="B16" s="18"/>
      <c r="C16" s="19" t="s">
        <v>45</v>
      </c>
      <c r="D16" s="96"/>
      <c r="E16" s="97"/>
      <c r="F16" s="96"/>
      <c r="G16" s="97"/>
      <c r="H16" s="94"/>
      <c r="I16" s="95"/>
      <c r="J16" s="94"/>
      <c r="K16" s="95"/>
      <c r="L16" s="94"/>
      <c r="M16" s="95"/>
      <c r="N16" s="94"/>
      <c r="O16" s="95"/>
      <c r="P16" s="94"/>
      <c r="Q16" s="95"/>
      <c r="R16" s="94"/>
      <c r="S16" s="95"/>
      <c r="T16" s="94"/>
      <c r="U16" s="95"/>
      <c r="V16" s="94"/>
      <c r="W16" s="95"/>
      <c r="X16" s="94"/>
      <c r="Y16" s="95"/>
      <c r="Z16" s="94"/>
      <c r="AA16" s="95"/>
      <c r="AB16" s="263"/>
      <c r="AC16" s="99"/>
    </row>
    <row r="17" spans="1:31" ht="24.75" customHeight="1">
      <c r="A17" s="149"/>
      <c r="B17" s="18" t="s">
        <v>65</v>
      </c>
      <c r="C17" s="19" t="s">
        <v>46</v>
      </c>
      <c r="D17" s="96"/>
      <c r="E17" s="97"/>
      <c r="F17" s="96"/>
      <c r="G17" s="97"/>
      <c r="H17" s="94"/>
      <c r="I17" s="95"/>
      <c r="J17" s="94"/>
      <c r="K17" s="95"/>
      <c r="L17" s="94"/>
      <c r="M17" s="95"/>
      <c r="N17" s="94"/>
      <c r="O17" s="95"/>
      <c r="P17" s="94"/>
      <c r="Q17" s="95"/>
      <c r="R17" s="94"/>
      <c r="S17" s="95"/>
      <c r="T17" s="94"/>
      <c r="U17" s="95"/>
      <c r="V17" s="94"/>
      <c r="W17" s="95"/>
      <c r="X17" s="94"/>
      <c r="Y17" s="95"/>
      <c r="Z17" s="94"/>
      <c r="AA17" s="95"/>
      <c r="AB17" s="263"/>
      <c r="AC17" s="99"/>
    </row>
    <row r="18" spans="1:31" ht="24.75" customHeight="1">
      <c r="A18" s="149"/>
      <c r="B18" s="100" t="s">
        <v>28</v>
      </c>
      <c r="C18" s="101"/>
      <c r="D18" s="96"/>
      <c r="E18" s="97"/>
      <c r="F18" s="96"/>
      <c r="G18" s="97"/>
      <c r="H18" s="94"/>
      <c r="I18" s="95"/>
      <c r="J18" s="94"/>
      <c r="K18" s="95"/>
      <c r="L18" s="94"/>
      <c r="M18" s="95"/>
      <c r="N18" s="94"/>
      <c r="O18" s="95"/>
      <c r="P18" s="94"/>
      <c r="Q18" s="95"/>
      <c r="R18" s="94"/>
      <c r="S18" s="95"/>
      <c r="T18" s="94"/>
      <c r="U18" s="95"/>
      <c r="V18" s="94"/>
      <c r="W18" s="95"/>
      <c r="X18" s="94"/>
      <c r="Y18" s="95"/>
      <c r="Z18" s="94"/>
      <c r="AA18" s="95"/>
      <c r="AB18" s="263"/>
      <c r="AC18" s="99"/>
    </row>
    <row r="19" spans="1:31" ht="24.75" customHeight="1">
      <c r="A19" s="149"/>
      <c r="B19" s="100" t="s">
        <v>29</v>
      </c>
      <c r="C19" s="101"/>
      <c r="D19" s="96"/>
      <c r="E19" s="97"/>
      <c r="F19" s="96"/>
      <c r="G19" s="97"/>
      <c r="H19" s="94"/>
      <c r="I19" s="95"/>
      <c r="J19" s="94"/>
      <c r="K19" s="95"/>
      <c r="L19" s="94"/>
      <c r="M19" s="95"/>
      <c r="N19" s="94"/>
      <c r="O19" s="95"/>
      <c r="P19" s="94"/>
      <c r="Q19" s="95"/>
      <c r="R19" s="94"/>
      <c r="S19" s="95"/>
      <c r="T19" s="94"/>
      <c r="U19" s="95"/>
      <c r="V19" s="94"/>
      <c r="W19" s="95"/>
      <c r="X19" s="94"/>
      <c r="Y19" s="95"/>
      <c r="Z19" s="94"/>
      <c r="AA19" s="95"/>
      <c r="AB19" s="263"/>
      <c r="AC19" s="99"/>
    </row>
    <row r="20" spans="1:31" ht="24.75" customHeight="1" thickBot="1">
      <c r="A20" s="150"/>
      <c r="B20" s="138" t="s">
        <v>30</v>
      </c>
      <c r="C20" s="139"/>
      <c r="D20" s="144"/>
      <c r="E20" s="145"/>
      <c r="F20" s="144"/>
      <c r="G20" s="145"/>
      <c r="H20" s="142"/>
      <c r="I20" s="143"/>
      <c r="J20" s="142"/>
      <c r="K20" s="143"/>
      <c r="L20" s="142"/>
      <c r="M20" s="143"/>
      <c r="N20" s="142"/>
      <c r="O20" s="143"/>
      <c r="P20" s="142"/>
      <c r="Q20" s="143"/>
      <c r="R20" s="142"/>
      <c r="S20" s="143"/>
      <c r="T20" s="142"/>
      <c r="U20" s="143"/>
      <c r="V20" s="142"/>
      <c r="W20" s="143"/>
      <c r="X20" s="142"/>
      <c r="Y20" s="143"/>
      <c r="Z20" s="142"/>
      <c r="AA20" s="143"/>
      <c r="AB20" s="267"/>
      <c r="AC20" s="147"/>
    </row>
    <row r="21" spans="1:31" ht="24.75" customHeight="1" thickTop="1">
      <c r="A21" s="77" t="s">
        <v>31</v>
      </c>
      <c r="B21" s="78"/>
      <c r="C21" s="79"/>
      <c r="D21" s="155">
        <f>INT(D7*D11+D8*D13+D10*D12+D15+D16+D17+D18+D19+D20)</f>
        <v>0</v>
      </c>
      <c r="E21" s="156"/>
      <c r="F21" s="155">
        <f>INT(F7*F11+F8*F13+F10*F14+F9*F12+F15+F16+F17+F18+F19+F20)</f>
        <v>0</v>
      </c>
      <c r="G21" s="156"/>
      <c r="H21" s="153">
        <f t="shared" ref="H21" si="0">INT(H7*H11+H8*H13+H10*H12+H15+H16+H17+H18+H19+H20)</f>
        <v>0</v>
      </c>
      <c r="I21" s="154"/>
      <c r="J21" s="153">
        <f t="shared" ref="J21" si="1">INT(J7*J11+J8*J13+J10*J12+J15+J16+J17+J18+J19+J20)</f>
        <v>0</v>
      </c>
      <c r="K21" s="154"/>
      <c r="L21" s="153">
        <f>INT(L7*L11+L8*L13+L9*L12+L18+L19+L10*L14+L15)</f>
        <v>0</v>
      </c>
      <c r="M21" s="154"/>
      <c r="N21" s="153">
        <f t="shared" ref="N21" si="2">INT(N7*N11+N8*N13+N10*N12+N15+N16+N17+N18+N19+N20)</f>
        <v>0</v>
      </c>
      <c r="O21" s="154"/>
      <c r="P21" s="153">
        <f t="shared" ref="P21" si="3">INT(P7*P11+P8*P13+P10*P12+P15+P16+P17+P18+P19+P20)</f>
        <v>0</v>
      </c>
      <c r="Q21" s="154"/>
      <c r="R21" s="153">
        <f>INT(R7*R11+R8*R13+R10*R14+R9*R12+R15+R16+R17+R18+R19+R20)</f>
        <v>0</v>
      </c>
      <c r="S21" s="154"/>
      <c r="T21" s="153">
        <f t="shared" ref="T21" si="4">INT(T7*T11+T8*T13+T10*T12+T15+T16+T17+T18+T19+T20)</f>
        <v>0</v>
      </c>
      <c r="U21" s="154"/>
      <c r="V21" s="153">
        <f>INT(V7*V11+V8*V13+V10*V14+V9*V12+V15+V16+V17+V18+V19+V20)</f>
        <v>0</v>
      </c>
      <c r="W21" s="154"/>
      <c r="X21" s="153">
        <f t="shared" ref="X21" si="5">INT(X7*X11+X8*X13+X10*X12+X15+X16+X17+X18+X19+X20)</f>
        <v>0</v>
      </c>
      <c r="Y21" s="154"/>
      <c r="Z21" s="153">
        <f>INT(Z7*Z11+Z8*Z13+Z9*Z12+Z15+Z16+Z17+Z18+Z19+Z20)</f>
        <v>0</v>
      </c>
      <c r="AA21" s="154"/>
      <c r="AB21" s="262">
        <f>D21+F21+H21+J21+L21+N21+P21+R21+T21+V21+X21+Z21</f>
        <v>0</v>
      </c>
      <c r="AC21" s="87"/>
    </row>
    <row r="22" spans="1:31" ht="24.75" customHeight="1" thickBot="1">
      <c r="A22" s="133" t="s">
        <v>40</v>
      </c>
      <c r="B22" s="134"/>
      <c r="C22" s="135"/>
      <c r="D22" s="73"/>
      <c r="E22" s="74"/>
      <c r="F22" s="73"/>
      <c r="G22" s="74"/>
      <c r="H22" s="71"/>
      <c r="I22" s="72"/>
      <c r="J22" s="71"/>
      <c r="K22" s="72"/>
      <c r="L22" s="71"/>
      <c r="M22" s="72"/>
      <c r="N22" s="71"/>
      <c r="O22" s="72"/>
      <c r="P22" s="71"/>
      <c r="Q22" s="72"/>
      <c r="R22" s="71"/>
      <c r="S22" s="72"/>
      <c r="T22" s="71"/>
      <c r="U22" s="72"/>
      <c r="V22" s="71"/>
      <c r="W22" s="72"/>
      <c r="X22" s="71"/>
      <c r="Y22" s="72"/>
      <c r="Z22" s="71"/>
      <c r="AA22" s="72"/>
      <c r="AB22" s="265"/>
      <c r="AC22" s="121"/>
      <c r="AE22" s="30">
        <f>T30-158488</f>
        <v>-158488</v>
      </c>
    </row>
    <row r="23" spans="1:31" ht="24.75" customHeight="1" thickBot="1">
      <c r="A23" s="122" t="s">
        <v>19</v>
      </c>
      <c r="B23" s="123"/>
      <c r="C23" s="124"/>
      <c r="D23" s="129">
        <f>D21+D22</f>
        <v>0</v>
      </c>
      <c r="E23" s="130"/>
      <c r="F23" s="129">
        <f t="shared" ref="F23" si="6">F21+F22</f>
        <v>0</v>
      </c>
      <c r="G23" s="130"/>
      <c r="H23" s="127">
        <f t="shared" ref="H23" si="7">H21+H22</f>
        <v>0</v>
      </c>
      <c r="I23" s="128"/>
      <c r="J23" s="127">
        <f t="shared" ref="J23" si="8">J21+J22</f>
        <v>0</v>
      </c>
      <c r="K23" s="128"/>
      <c r="L23" s="127">
        <f>L21+L22</f>
        <v>0</v>
      </c>
      <c r="M23" s="128"/>
      <c r="N23" s="127">
        <f t="shared" ref="N23" si="9">N21+N22</f>
        <v>0</v>
      </c>
      <c r="O23" s="128"/>
      <c r="P23" s="127">
        <f t="shared" ref="P23" si="10">P21+P22</f>
        <v>0</v>
      </c>
      <c r="Q23" s="128"/>
      <c r="R23" s="127">
        <f t="shared" ref="R23" si="11">R21+R22</f>
        <v>0</v>
      </c>
      <c r="S23" s="128"/>
      <c r="T23" s="127">
        <f t="shared" ref="T23" si="12">T21+T22</f>
        <v>0</v>
      </c>
      <c r="U23" s="128"/>
      <c r="V23" s="127">
        <f>V21+V22</f>
        <v>0</v>
      </c>
      <c r="W23" s="128"/>
      <c r="X23" s="127">
        <f t="shared" ref="X23" si="13">X21+X22</f>
        <v>0</v>
      </c>
      <c r="Y23" s="128"/>
      <c r="Z23" s="127">
        <f t="shared" ref="Z23" si="14">Z21+Z22</f>
        <v>0</v>
      </c>
      <c r="AA23" s="128"/>
      <c r="AB23" s="266">
        <f>D23+F23+H23+J23+L23+N23+P23+R23+T23+V23+X23+Z23</f>
        <v>0</v>
      </c>
      <c r="AC23" s="132"/>
    </row>
    <row r="24" spans="1:31" ht="24.75" customHeight="1">
      <c r="A24" s="88" t="s">
        <v>33</v>
      </c>
      <c r="B24" s="108" t="s">
        <v>34</v>
      </c>
      <c r="C24" s="109"/>
      <c r="D24" s="102">
        <f>D23*0.003</f>
        <v>0</v>
      </c>
      <c r="E24" s="103"/>
      <c r="F24" s="102">
        <f t="shared" ref="F24" si="15">F23*0.003</f>
        <v>0</v>
      </c>
      <c r="G24" s="103"/>
      <c r="H24" s="92">
        <f t="shared" ref="H24" si="16">H23*0.003</f>
        <v>0</v>
      </c>
      <c r="I24" s="93"/>
      <c r="J24" s="92">
        <f t="shared" ref="J24" si="17">J23*0.003</f>
        <v>0</v>
      </c>
      <c r="K24" s="93"/>
      <c r="L24" s="92">
        <f t="shared" ref="L24" si="18">L23*0.003</f>
        <v>0</v>
      </c>
      <c r="M24" s="93"/>
      <c r="N24" s="92">
        <f t="shared" ref="N24" si="19">N23*0.003</f>
        <v>0</v>
      </c>
      <c r="O24" s="93"/>
      <c r="P24" s="92">
        <f t="shared" ref="P24" si="20">P23*0.003</f>
        <v>0</v>
      </c>
      <c r="Q24" s="93"/>
      <c r="R24" s="92">
        <f t="shared" ref="R24" si="21">R23*0.003</f>
        <v>0</v>
      </c>
      <c r="S24" s="93"/>
      <c r="T24" s="92">
        <f t="shared" ref="T24" si="22">T23*0.003</f>
        <v>0</v>
      </c>
      <c r="U24" s="93"/>
      <c r="V24" s="92">
        <f t="shared" ref="V24" si="23">V23*0.003</f>
        <v>0</v>
      </c>
      <c r="W24" s="93"/>
      <c r="X24" s="92">
        <f t="shared" ref="X24" si="24">X23*0.003</f>
        <v>0</v>
      </c>
      <c r="Y24" s="93"/>
      <c r="Z24" s="92">
        <f t="shared" ref="Z24" si="25">Z23*0.003</f>
        <v>0</v>
      </c>
      <c r="AA24" s="93"/>
      <c r="AB24" s="264"/>
      <c r="AC24" s="105"/>
    </row>
    <row r="25" spans="1:31" ht="24.75" customHeight="1">
      <c r="A25" s="89"/>
      <c r="B25" s="100" t="s">
        <v>35</v>
      </c>
      <c r="C25" s="101"/>
      <c r="D25" s="96">
        <v>0</v>
      </c>
      <c r="E25" s="97"/>
      <c r="F25" s="96">
        <v>0</v>
      </c>
      <c r="G25" s="97"/>
      <c r="H25" s="106">
        <v>0</v>
      </c>
      <c r="I25" s="107"/>
      <c r="J25" s="106">
        <v>0</v>
      </c>
      <c r="K25" s="107"/>
      <c r="L25" s="106">
        <v>0</v>
      </c>
      <c r="M25" s="107"/>
      <c r="N25" s="106">
        <v>0</v>
      </c>
      <c r="O25" s="107"/>
      <c r="P25" s="106">
        <v>0</v>
      </c>
      <c r="Q25" s="107"/>
      <c r="R25" s="106">
        <v>0</v>
      </c>
      <c r="S25" s="107"/>
      <c r="T25" s="106">
        <v>0</v>
      </c>
      <c r="U25" s="107"/>
      <c r="V25" s="106">
        <v>0</v>
      </c>
      <c r="W25" s="107"/>
      <c r="X25" s="106">
        <v>0</v>
      </c>
      <c r="Y25" s="107"/>
      <c r="Z25" s="106">
        <v>0</v>
      </c>
      <c r="AA25" s="107"/>
      <c r="AB25" s="263"/>
      <c r="AC25" s="99"/>
    </row>
    <row r="26" spans="1:31" ht="24.75" customHeight="1">
      <c r="A26" s="89"/>
      <c r="B26" s="100" t="s">
        <v>48</v>
      </c>
      <c r="C26" s="101"/>
      <c r="D26" s="96">
        <v>0</v>
      </c>
      <c r="E26" s="97"/>
      <c r="F26" s="96">
        <v>0</v>
      </c>
      <c r="G26" s="97"/>
      <c r="H26" s="106">
        <v>0</v>
      </c>
      <c r="I26" s="107"/>
      <c r="J26" s="106">
        <v>0</v>
      </c>
      <c r="K26" s="107"/>
      <c r="L26" s="106">
        <v>0</v>
      </c>
      <c r="M26" s="107"/>
      <c r="N26" s="106">
        <v>0</v>
      </c>
      <c r="O26" s="107"/>
      <c r="P26" s="106">
        <v>0</v>
      </c>
      <c r="Q26" s="107"/>
      <c r="R26" s="106">
        <v>0</v>
      </c>
      <c r="S26" s="107"/>
      <c r="T26" s="106">
        <v>0</v>
      </c>
      <c r="U26" s="107"/>
      <c r="V26" s="106">
        <v>0</v>
      </c>
      <c r="W26" s="107"/>
      <c r="X26" s="106">
        <v>0</v>
      </c>
      <c r="Y26" s="107"/>
      <c r="Z26" s="106">
        <v>0</v>
      </c>
      <c r="AA26" s="107"/>
      <c r="AB26" s="263"/>
      <c r="AC26" s="99"/>
    </row>
    <row r="27" spans="1:31" ht="24.75" customHeight="1">
      <c r="A27" s="90"/>
      <c r="B27" s="100" t="s">
        <v>49</v>
      </c>
      <c r="C27" s="101"/>
      <c r="D27" s="84">
        <v>0</v>
      </c>
      <c r="E27" s="85"/>
      <c r="F27" s="96">
        <v>0</v>
      </c>
      <c r="G27" s="97"/>
      <c r="H27" s="106">
        <v>0</v>
      </c>
      <c r="I27" s="107"/>
      <c r="J27" s="106">
        <v>0</v>
      </c>
      <c r="K27" s="107"/>
      <c r="L27" s="106">
        <v>0</v>
      </c>
      <c r="M27" s="107"/>
      <c r="N27" s="106">
        <v>0</v>
      </c>
      <c r="O27" s="107"/>
      <c r="P27" s="106">
        <v>0</v>
      </c>
      <c r="Q27" s="107"/>
      <c r="R27" s="106">
        <v>0</v>
      </c>
      <c r="S27" s="107"/>
      <c r="T27" s="106">
        <v>0</v>
      </c>
      <c r="U27" s="107"/>
      <c r="V27" s="106">
        <v>0</v>
      </c>
      <c r="W27" s="107"/>
      <c r="X27" s="106">
        <v>0</v>
      </c>
      <c r="Y27" s="107"/>
      <c r="Z27" s="106">
        <v>0</v>
      </c>
      <c r="AA27" s="107"/>
      <c r="AB27" s="262"/>
      <c r="AC27" s="87"/>
    </row>
    <row r="28" spans="1:31" ht="24.75" customHeight="1" thickBot="1">
      <c r="A28" s="91"/>
      <c r="B28" s="112" t="s">
        <v>52</v>
      </c>
      <c r="C28" s="113"/>
      <c r="D28" s="73"/>
      <c r="E28" s="74"/>
      <c r="F28" s="73">
        <v>0</v>
      </c>
      <c r="G28" s="74"/>
      <c r="H28" s="71">
        <v>0</v>
      </c>
      <c r="I28" s="72"/>
      <c r="J28" s="71">
        <v>0</v>
      </c>
      <c r="K28" s="72"/>
      <c r="L28" s="71">
        <v>0</v>
      </c>
      <c r="M28" s="72"/>
      <c r="N28" s="71">
        <v>0</v>
      </c>
      <c r="O28" s="72"/>
      <c r="P28" s="71">
        <v>0</v>
      </c>
      <c r="Q28" s="72"/>
      <c r="R28" s="71">
        <v>0</v>
      </c>
      <c r="S28" s="72"/>
      <c r="T28" s="71">
        <v>0</v>
      </c>
      <c r="U28" s="72"/>
      <c r="V28" s="71">
        <v>0</v>
      </c>
      <c r="W28" s="72"/>
      <c r="X28" s="71">
        <v>0</v>
      </c>
      <c r="Y28" s="72"/>
      <c r="Z28" s="71">
        <v>0</v>
      </c>
      <c r="AA28" s="72"/>
      <c r="AB28" s="261"/>
      <c r="AC28" s="76"/>
    </row>
    <row r="29" spans="1:31" ht="24.75" customHeight="1" thickBot="1">
      <c r="A29" s="77" t="s">
        <v>37</v>
      </c>
      <c r="B29" s="78"/>
      <c r="C29" s="79"/>
      <c r="D29" s="84">
        <f>SUM(D24:D28)</f>
        <v>0</v>
      </c>
      <c r="E29" s="85"/>
      <c r="F29" s="84">
        <f t="shared" ref="F29" si="26">SUM(F24:F28)</f>
        <v>0</v>
      </c>
      <c r="G29" s="85"/>
      <c r="H29" s="82">
        <f t="shared" ref="H29" si="27">SUM(H24:H28)</f>
        <v>0</v>
      </c>
      <c r="I29" s="83"/>
      <c r="J29" s="82">
        <f t="shared" ref="J29" si="28">SUM(J24:J28)</f>
        <v>0</v>
      </c>
      <c r="K29" s="83"/>
      <c r="L29" s="82">
        <f t="shared" ref="L29" si="29">SUM(L24:L28)</f>
        <v>0</v>
      </c>
      <c r="M29" s="83"/>
      <c r="N29" s="82">
        <f t="shared" ref="N29" si="30">SUM(N24:N28)</f>
        <v>0</v>
      </c>
      <c r="O29" s="83"/>
      <c r="P29" s="82">
        <f t="shared" ref="P29" si="31">SUM(P24:P28)</f>
        <v>0</v>
      </c>
      <c r="Q29" s="83"/>
      <c r="R29" s="82">
        <f>SUM(R24:R28)</f>
        <v>0</v>
      </c>
      <c r="S29" s="83"/>
      <c r="T29" s="82">
        <f>SUM(T24:T28)</f>
        <v>0</v>
      </c>
      <c r="U29" s="83"/>
      <c r="V29" s="82">
        <f t="shared" ref="V29" si="32">SUM(V24:V28)</f>
        <v>0</v>
      </c>
      <c r="W29" s="83"/>
      <c r="X29" s="82">
        <f t="shared" ref="X29" si="33">SUM(X24:X28)</f>
        <v>0</v>
      </c>
      <c r="Y29" s="83"/>
      <c r="Z29" s="82">
        <f t="shared" ref="Z29" si="34">SUM(Z24:Z28)</f>
        <v>0</v>
      </c>
      <c r="AA29" s="227"/>
      <c r="AB29" s="262">
        <f t="shared" ref="AB29" si="35">SUM(AB24:AB28)</f>
        <v>0</v>
      </c>
      <c r="AC29" s="87"/>
    </row>
    <row r="30" spans="1:31" ht="24.75" customHeight="1" thickTop="1" thickBot="1">
      <c r="A30" s="66" t="s">
        <v>38</v>
      </c>
      <c r="B30" s="67"/>
      <c r="C30" s="68"/>
      <c r="D30" s="62">
        <f>D23-D29</f>
        <v>0</v>
      </c>
      <c r="E30" s="63"/>
      <c r="F30" s="62">
        <f>F23-F29+F25</f>
        <v>0</v>
      </c>
      <c r="G30" s="63"/>
      <c r="H30" s="69">
        <f>H23-H29</f>
        <v>0</v>
      </c>
      <c r="I30" s="70"/>
      <c r="J30" s="69">
        <f>J23-J29</f>
        <v>0</v>
      </c>
      <c r="K30" s="70"/>
      <c r="L30" s="69">
        <f>L23-L29</f>
        <v>0</v>
      </c>
      <c r="M30" s="70"/>
      <c r="N30" s="255">
        <f>N23-N29</f>
        <v>0</v>
      </c>
      <c r="O30" s="256"/>
      <c r="P30" s="255">
        <f>P23-P29</f>
        <v>0</v>
      </c>
      <c r="Q30" s="256"/>
      <c r="R30" s="255">
        <f>R23-R29</f>
        <v>0</v>
      </c>
      <c r="S30" s="256"/>
      <c r="T30" s="255">
        <f>T23-T29</f>
        <v>0</v>
      </c>
      <c r="U30" s="256"/>
      <c r="V30" s="255">
        <f>V23-V29</f>
        <v>0</v>
      </c>
      <c r="W30" s="256"/>
      <c r="X30" s="255">
        <f>X21-X29</f>
        <v>0</v>
      </c>
      <c r="Y30" s="256"/>
      <c r="Z30" s="257">
        <f>Z23-Z29</f>
        <v>0</v>
      </c>
      <c r="AA30" s="258"/>
      <c r="AB30" s="259">
        <f>D30+F30+H30+J30+L30+N30+P30+R30+T30+V30+X30+Z30</f>
        <v>0</v>
      </c>
      <c r="AC30" s="260"/>
    </row>
    <row r="31" spans="1:31" ht="15" customHeight="1"/>
    <row r="32" spans="1:31" ht="24.75" thickBot="1">
      <c r="A32" s="177" t="s">
        <v>117</v>
      </c>
      <c r="B32" s="177"/>
      <c r="C32" s="178"/>
      <c r="D32" s="178"/>
      <c r="E32" s="178"/>
      <c r="F32" s="178"/>
      <c r="G32" s="178"/>
      <c r="H32" s="178"/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  <c r="V32" s="178"/>
      <c r="W32" s="178"/>
      <c r="X32" s="178"/>
      <c r="Y32" s="178"/>
      <c r="Z32" s="178"/>
      <c r="AA32" s="178"/>
      <c r="AB32" s="178"/>
      <c r="AC32" s="178"/>
    </row>
    <row r="33" spans="1:37" ht="15.75" thickTop="1">
      <c r="A33" s="180" t="s">
        <v>0</v>
      </c>
      <c r="B33" s="181"/>
      <c r="C33" s="181"/>
      <c r="D33" s="182"/>
      <c r="E33" s="183" t="s">
        <v>1</v>
      </c>
      <c r="F33" s="181"/>
      <c r="G33" s="181"/>
      <c r="H33" s="181"/>
      <c r="I33" s="181"/>
      <c r="J33" s="181"/>
      <c r="K33" s="182"/>
      <c r="L33" s="183" t="s">
        <v>2</v>
      </c>
      <c r="M33" s="181"/>
      <c r="N33" s="181"/>
      <c r="O33" s="181"/>
      <c r="P33" s="181"/>
      <c r="Q33" s="181"/>
      <c r="R33" s="182"/>
      <c r="S33" s="183" t="s">
        <v>3</v>
      </c>
      <c r="T33" s="181"/>
      <c r="U33" s="181"/>
      <c r="V33" s="181"/>
      <c r="W33" s="181"/>
      <c r="X33" s="181"/>
      <c r="Y33" s="182"/>
      <c r="Z33" s="181" t="s">
        <v>4</v>
      </c>
      <c r="AA33" s="181"/>
      <c r="AB33" s="181"/>
      <c r="AC33" s="184"/>
    </row>
    <row r="34" spans="1:37" ht="35.25" customHeight="1" thickBot="1">
      <c r="A34" s="185"/>
      <c r="B34" s="186"/>
      <c r="C34" s="187"/>
      <c r="D34" s="139"/>
      <c r="E34" s="188" t="s">
        <v>47</v>
      </c>
      <c r="F34" s="189"/>
      <c r="G34" s="189"/>
      <c r="H34" s="189"/>
      <c r="I34" s="189"/>
      <c r="J34" s="189"/>
      <c r="K34" s="190"/>
      <c r="L34" s="138"/>
      <c r="M34" s="187"/>
      <c r="N34" s="187"/>
      <c r="O34" s="187"/>
      <c r="P34" s="187"/>
      <c r="Q34" s="187"/>
      <c r="R34" s="139"/>
      <c r="S34" s="191" t="s">
        <v>73</v>
      </c>
      <c r="T34" s="192"/>
      <c r="U34" s="192"/>
      <c r="V34" s="192"/>
      <c r="W34" s="192"/>
      <c r="X34" s="192"/>
      <c r="Y34" s="193"/>
      <c r="Z34" s="194" t="s">
        <v>5</v>
      </c>
      <c r="AA34" s="194"/>
      <c r="AB34" s="194"/>
      <c r="AC34" s="195"/>
    </row>
    <row r="35" spans="1:37" ht="10.5" customHeight="1" thickTop="1" thickBo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37" ht="24.75" customHeight="1">
      <c r="A36" s="170" t="s">
        <v>6</v>
      </c>
      <c r="B36" s="171"/>
      <c r="C36" s="172"/>
      <c r="D36" s="173" t="s">
        <v>11</v>
      </c>
      <c r="E36" s="174"/>
      <c r="F36" s="173" t="s">
        <v>12</v>
      </c>
      <c r="G36" s="174"/>
      <c r="H36" s="167" t="s">
        <v>13</v>
      </c>
      <c r="I36" s="168"/>
      <c r="J36" s="167" t="s">
        <v>14</v>
      </c>
      <c r="K36" s="168"/>
      <c r="L36" s="167" t="s">
        <v>15</v>
      </c>
      <c r="M36" s="168"/>
      <c r="N36" s="167" t="s">
        <v>16</v>
      </c>
      <c r="O36" s="168"/>
      <c r="P36" s="167" t="s">
        <v>17</v>
      </c>
      <c r="Q36" s="168"/>
      <c r="R36" s="167" t="s">
        <v>18</v>
      </c>
      <c r="S36" s="168"/>
      <c r="T36" s="167" t="s">
        <v>7</v>
      </c>
      <c r="U36" s="168"/>
      <c r="V36" s="167" t="s">
        <v>8</v>
      </c>
      <c r="W36" s="168"/>
      <c r="X36" s="167" t="s">
        <v>9</v>
      </c>
      <c r="Y36" s="168"/>
      <c r="Z36" s="202" t="s">
        <v>10</v>
      </c>
      <c r="AA36" s="241"/>
      <c r="AB36" s="238" t="s">
        <v>19</v>
      </c>
      <c r="AC36" s="169"/>
    </row>
    <row r="37" spans="1:37" ht="24.75" customHeight="1">
      <c r="A37" s="162" t="s">
        <v>41</v>
      </c>
      <c r="B37" s="163"/>
      <c r="C37" s="164"/>
      <c r="D37" s="33">
        <v>17</v>
      </c>
      <c r="E37" s="34" t="s">
        <v>20</v>
      </c>
      <c r="F37" s="33">
        <v>14</v>
      </c>
      <c r="G37" s="34" t="s">
        <v>20</v>
      </c>
      <c r="H37" s="3">
        <v>16</v>
      </c>
      <c r="I37" s="4" t="s">
        <v>20</v>
      </c>
      <c r="J37" s="3">
        <v>20</v>
      </c>
      <c r="K37" s="4" t="s">
        <v>20</v>
      </c>
      <c r="L37" s="3">
        <v>16</v>
      </c>
      <c r="M37" s="4" t="s">
        <v>20</v>
      </c>
      <c r="N37" s="3">
        <v>19</v>
      </c>
      <c r="O37" s="4" t="s">
        <v>20</v>
      </c>
      <c r="P37" s="3">
        <v>22</v>
      </c>
      <c r="Q37" s="4" t="s">
        <v>20</v>
      </c>
      <c r="R37" s="3">
        <v>20</v>
      </c>
      <c r="S37" s="4" t="s">
        <v>20</v>
      </c>
      <c r="T37" s="3">
        <v>15</v>
      </c>
      <c r="U37" s="4" t="s">
        <v>20</v>
      </c>
      <c r="V37" s="3">
        <v>15</v>
      </c>
      <c r="W37" s="4" t="s">
        <v>20</v>
      </c>
      <c r="X37" s="3">
        <v>18</v>
      </c>
      <c r="Y37" s="4" t="s">
        <v>20</v>
      </c>
      <c r="Z37" s="31">
        <v>21</v>
      </c>
      <c r="AA37" s="32" t="s">
        <v>20</v>
      </c>
      <c r="AB37" s="24"/>
      <c r="AC37" s="9" t="s">
        <v>20</v>
      </c>
    </row>
    <row r="38" spans="1:37" ht="24.75" customHeight="1">
      <c r="A38" s="162" t="s">
        <v>42</v>
      </c>
      <c r="B38" s="163"/>
      <c r="C38" s="164"/>
      <c r="D38" s="33">
        <v>1</v>
      </c>
      <c r="E38" s="34" t="s">
        <v>20</v>
      </c>
      <c r="F38" s="33"/>
      <c r="G38" s="34" t="s">
        <v>20</v>
      </c>
      <c r="H38" s="3">
        <v>1</v>
      </c>
      <c r="I38" s="4" t="s">
        <v>20</v>
      </c>
      <c r="J38" s="3"/>
      <c r="K38" s="4" t="s">
        <v>20</v>
      </c>
      <c r="L38" s="3"/>
      <c r="M38" s="4" t="s">
        <v>20</v>
      </c>
      <c r="N38" s="3">
        <v>1</v>
      </c>
      <c r="O38" s="4" t="s">
        <v>20</v>
      </c>
      <c r="P38" s="3">
        <v>1</v>
      </c>
      <c r="Q38" s="4" t="s">
        <v>20</v>
      </c>
      <c r="R38" s="3">
        <v>2</v>
      </c>
      <c r="S38" s="4" t="s">
        <v>20</v>
      </c>
      <c r="T38" s="3"/>
      <c r="U38" s="4" t="s">
        <v>20</v>
      </c>
      <c r="V38" s="3"/>
      <c r="W38" s="4" t="s">
        <v>20</v>
      </c>
      <c r="X38" s="3"/>
      <c r="Y38" s="4" t="s">
        <v>20</v>
      </c>
      <c r="Z38" s="31"/>
      <c r="AA38" s="32" t="s">
        <v>20</v>
      </c>
      <c r="AB38" s="24"/>
      <c r="AC38" s="9" t="s">
        <v>21</v>
      </c>
      <c r="AF38" s="198" t="s">
        <v>77</v>
      </c>
      <c r="AG38" s="198"/>
      <c r="AH38" s="198"/>
      <c r="AI38" s="198">
        <v>12</v>
      </c>
      <c r="AJ38" s="198"/>
      <c r="AK38" s="198"/>
    </row>
    <row r="39" spans="1:37" ht="24.75" customHeight="1">
      <c r="A39" s="162" t="s">
        <v>50</v>
      </c>
      <c r="B39" s="163"/>
      <c r="C39" s="164"/>
      <c r="D39" s="33"/>
      <c r="E39" s="34" t="s">
        <v>21</v>
      </c>
      <c r="F39" s="33"/>
      <c r="G39" s="34" t="s">
        <v>21</v>
      </c>
      <c r="H39" s="3"/>
      <c r="I39" s="4" t="s">
        <v>21</v>
      </c>
      <c r="J39" s="3"/>
      <c r="K39" s="4" t="s">
        <v>21</v>
      </c>
      <c r="L39" s="3"/>
      <c r="M39" s="4" t="s">
        <v>21</v>
      </c>
      <c r="N39" s="3"/>
      <c r="O39" s="4" t="s">
        <v>21</v>
      </c>
      <c r="P39" s="3"/>
      <c r="Q39" s="4" t="s">
        <v>21</v>
      </c>
      <c r="R39" s="3"/>
      <c r="S39" s="4" t="s">
        <v>21</v>
      </c>
      <c r="T39" s="3"/>
      <c r="U39" s="4" t="s">
        <v>21</v>
      </c>
      <c r="V39" s="3"/>
      <c r="W39" s="4" t="s">
        <v>21</v>
      </c>
      <c r="X39" s="3"/>
      <c r="Y39" s="4" t="s">
        <v>21</v>
      </c>
      <c r="Z39" s="31"/>
      <c r="AA39" s="32" t="s">
        <v>21</v>
      </c>
      <c r="AB39" s="24"/>
      <c r="AC39" s="9" t="s">
        <v>21</v>
      </c>
      <c r="AF39" s="198"/>
      <c r="AG39" s="198"/>
      <c r="AH39" s="198"/>
      <c r="AI39" s="198"/>
      <c r="AJ39" s="198"/>
      <c r="AK39" s="198"/>
    </row>
    <row r="40" spans="1:37" ht="24.75" customHeight="1" thickBot="1">
      <c r="A40" s="162" t="s">
        <v>62</v>
      </c>
      <c r="B40" s="163"/>
      <c r="C40" s="164"/>
      <c r="D40" s="33"/>
      <c r="E40" s="34" t="s">
        <v>21</v>
      </c>
      <c r="F40" s="33"/>
      <c r="G40" s="34" t="s">
        <v>21</v>
      </c>
      <c r="H40" s="3"/>
      <c r="I40" s="4" t="s">
        <v>21</v>
      </c>
      <c r="J40" s="3"/>
      <c r="K40" s="4" t="s">
        <v>21</v>
      </c>
      <c r="L40" s="3"/>
      <c r="M40" s="4" t="s">
        <v>21</v>
      </c>
      <c r="N40" s="3"/>
      <c r="O40" s="4" t="s">
        <v>21</v>
      </c>
      <c r="P40" s="3"/>
      <c r="Q40" s="4" t="s">
        <v>21</v>
      </c>
      <c r="R40" s="3"/>
      <c r="S40" s="4" t="s">
        <v>21</v>
      </c>
      <c r="T40" s="3"/>
      <c r="U40" s="4" t="s">
        <v>21</v>
      </c>
      <c r="V40" s="3"/>
      <c r="W40" s="4" t="s">
        <v>21</v>
      </c>
      <c r="X40" s="3"/>
      <c r="Y40" s="4" t="s">
        <v>21</v>
      </c>
      <c r="Z40" s="31"/>
      <c r="AA40" s="32" t="s">
        <v>21</v>
      </c>
      <c r="AB40" s="24"/>
      <c r="AC40" s="9" t="s">
        <v>21</v>
      </c>
      <c r="AF40" s="204">
        <v>150000</v>
      </c>
      <c r="AG40" s="204"/>
      <c r="AH40" s="204"/>
      <c r="AI40" s="204"/>
      <c r="AJ40" s="204"/>
      <c r="AK40" s="204"/>
    </row>
    <row r="41" spans="1:37" ht="24.75" customHeight="1" thickTop="1">
      <c r="A41" s="77" t="s">
        <v>25</v>
      </c>
      <c r="B41" s="78"/>
      <c r="C41" s="79"/>
      <c r="D41" s="151">
        <v>8000</v>
      </c>
      <c r="E41" s="152"/>
      <c r="F41" s="151">
        <v>8000</v>
      </c>
      <c r="G41" s="152"/>
      <c r="H41" s="153">
        <v>8000</v>
      </c>
      <c r="I41" s="154"/>
      <c r="J41" s="153">
        <v>8000</v>
      </c>
      <c r="K41" s="154"/>
      <c r="L41" s="153">
        <v>8000</v>
      </c>
      <c r="M41" s="154"/>
      <c r="N41" s="153">
        <v>8000</v>
      </c>
      <c r="O41" s="154"/>
      <c r="P41" s="153">
        <v>9200</v>
      </c>
      <c r="Q41" s="154"/>
      <c r="R41" s="153">
        <v>9200</v>
      </c>
      <c r="S41" s="154"/>
      <c r="T41" s="153">
        <v>9200</v>
      </c>
      <c r="U41" s="154"/>
      <c r="V41" s="153">
        <v>9200</v>
      </c>
      <c r="W41" s="154"/>
      <c r="X41" s="153">
        <v>9200</v>
      </c>
      <c r="Y41" s="154"/>
      <c r="Z41" s="155">
        <v>9200</v>
      </c>
      <c r="AA41" s="156"/>
      <c r="AB41" s="268"/>
      <c r="AC41" s="158"/>
      <c r="AF41" s="204"/>
      <c r="AG41" s="204"/>
      <c r="AH41" s="204"/>
      <c r="AI41" s="204"/>
      <c r="AJ41" s="204"/>
      <c r="AK41" s="204"/>
    </row>
    <row r="42" spans="1:37" ht="24.75" customHeight="1">
      <c r="A42" s="162" t="s">
        <v>50</v>
      </c>
      <c r="B42" s="163"/>
      <c r="C42" s="164"/>
      <c r="D42" s="106">
        <v>1250</v>
      </c>
      <c r="E42" s="107"/>
      <c r="F42" s="106">
        <v>1250</v>
      </c>
      <c r="G42" s="107"/>
      <c r="H42" s="94">
        <v>1250</v>
      </c>
      <c r="I42" s="95"/>
      <c r="J42" s="94">
        <v>1250</v>
      </c>
      <c r="K42" s="95"/>
      <c r="L42" s="94">
        <v>1250</v>
      </c>
      <c r="M42" s="95"/>
      <c r="N42" s="94">
        <v>1250</v>
      </c>
      <c r="O42" s="95"/>
      <c r="P42" s="94">
        <v>1437</v>
      </c>
      <c r="Q42" s="95"/>
      <c r="R42" s="94">
        <v>1437</v>
      </c>
      <c r="S42" s="95"/>
      <c r="T42" s="94">
        <v>1437</v>
      </c>
      <c r="U42" s="95"/>
      <c r="V42" s="94">
        <v>1437</v>
      </c>
      <c r="W42" s="95"/>
      <c r="X42" s="94">
        <v>1437</v>
      </c>
      <c r="Y42" s="95"/>
      <c r="Z42" s="96">
        <v>1437</v>
      </c>
      <c r="AA42" s="97"/>
      <c r="AB42" s="263"/>
      <c r="AC42" s="99"/>
      <c r="AF42" s="196" t="s">
        <v>79</v>
      </c>
      <c r="AG42" s="196"/>
      <c r="AH42" s="196"/>
      <c r="AI42" s="196" t="s">
        <v>80</v>
      </c>
      <c r="AJ42" s="196"/>
      <c r="AK42" s="196"/>
    </row>
    <row r="43" spans="1:37" ht="24.75" customHeight="1">
      <c r="A43" s="165" t="s">
        <v>27</v>
      </c>
      <c r="B43" s="166"/>
      <c r="C43" s="163"/>
      <c r="D43" s="106">
        <v>10000</v>
      </c>
      <c r="E43" s="107"/>
      <c r="F43" s="106">
        <v>10000</v>
      </c>
      <c r="G43" s="107"/>
      <c r="H43" s="94">
        <v>10000</v>
      </c>
      <c r="I43" s="95"/>
      <c r="J43" s="94">
        <v>10000</v>
      </c>
      <c r="K43" s="95"/>
      <c r="L43" s="94">
        <v>10000</v>
      </c>
      <c r="M43" s="95"/>
      <c r="N43" s="94">
        <v>10000</v>
      </c>
      <c r="O43" s="95"/>
      <c r="P43" s="94">
        <v>11500</v>
      </c>
      <c r="Q43" s="95"/>
      <c r="R43" s="94">
        <v>11500</v>
      </c>
      <c r="S43" s="95"/>
      <c r="T43" s="94">
        <v>11500</v>
      </c>
      <c r="U43" s="95"/>
      <c r="V43" s="94">
        <v>11500</v>
      </c>
      <c r="W43" s="95"/>
      <c r="X43" s="94">
        <v>11500</v>
      </c>
      <c r="Y43" s="95"/>
      <c r="Z43" s="96">
        <v>11500</v>
      </c>
      <c r="AA43" s="97"/>
      <c r="AB43" s="263"/>
      <c r="AC43" s="99"/>
      <c r="AF43" s="197">
        <v>8812</v>
      </c>
      <c r="AG43" s="197"/>
      <c r="AH43" s="197"/>
      <c r="AI43" s="197">
        <v>13725</v>
      </c>
      <c r="AJ43" s="197"/>
      <c r="AK43" s="197"/>
    </row>
    <row r="44" spans="1:37" ht="24.75" customHeight="1" thickBot="1">
      <c r="A44" s="159" t="s">
        <v>51</v>
      </c>
      <c r="B44" s="160"/>
      <c r="C44" s="161"/>
      <c r="D44" s="140">
        <v>1562</v>
      </c>
      <c r="E44" s="141"/>
      <c r="F44" s="140">
        <v>1562</v>
      </c>
      <c r="G44" s="141"/>
      <c r="H44" s="142">
        <v>1562</v>
      </c>
      <c r="I44" s="143"/>
      <c r="J44" s="142">
        <v>1562</v>
      </c>
      <c r="K44" s="143"/>
      <c r="L44" s="142">
        <v>1562</v>
      </c>
      <c r="M44" s="143"/>
      <c r="N44" s="142">
        <v>1562</v>
      </c>
      <c r="O44" s="143"/>
      <c r="P44" s="142">
        <v>1484</v>
      </c>
      <c r="Q44" s="143"/>
      <c r="R44" s="142">
        <v>1484</v>
      </c>
      <c r="S44" s="143"/>
      <c r="T44" s="142">
        <v>1484</v>
      </c>
      <c r="U44" s="143"/>
      <c r="V44" s="142">
        <v>1484</v>
      </c>
      <c r="W44" s="143"/>
      <c r="X44" s="142">
        <v>1484</v>
      </c>
      <c r="Y44" s="143"/>
      <c r="Z44" s="144">
        <v>1484</v>
      </c>
      <c r="AA44" s="145"/>
      <c r="AB44" s="267"/>
      <c r="AC44" s="147"/>
    </row>
    <row r="45" spans="1:37" ht="24.75" customHeight="1" thickTop="1">
      <c r="A45" s="148" t="s">
        <v>43</v>
      </c>
      <c r="B45" s="20" t="s">
        <v>66</v>
      </c>
      <c r="C45" s="22" t="s">
        <v>44</v>
      </c>
      <c r="D45" s="151">
        <v>12775</v>
      </c>
      <c r="E45" s="152"/>
      <c r="F45" s="151">
        <v>9800</v>
      </c>
      <c r="G45" s="152"/>
      <c r="H45" s="153">
        <v>12075</v>
      </c>
      <c r="I45" s="154"/>
      <c r="J45" s="153">
        <v>14000</v>
      </c>
      <c r="K45" s="154"/>
      <c r="L45" s="153">
        <v>11200</v>
      </c>
      <c r="M45" s="154"/>
      <c r="N45" s="153">
        <v>14175</v>
      </c>
      <c r="O45" s="154"/>
      <c r="P45" s="153"/>
      <c r="Q45" s="154"/>
      <c r="R45" s="153"/>
      <c r="S45" s="154"/>
      <c r="T45" s="153"/>
      <c r="U45" s="154"/>
      <c r="V45" s="153"/>
      <c r="W45" s="154"/>
      <c r="X45" s="153"/>
      <c r="Y45" s="154"/>
      <c r="Z45" s="155"/>
      <c r="AA45" s="156"/>
      <c r="AB45" s="262"/>
      <c r="AC45" s="87"/>
    </row>
    <row r="46" spans="1:37" ht="24.75" customHeight="1">
      <c r="A46" s="149"/>
      <c r="B46" s="18"/>
      <c r="C46" s="19" t="s">
        <v>45</v>
      </c>
      <c r="D46" s="106"/>
      <c r="E46" s="107"/>
      <c r="F46" s="106"/>
      <c r="G46" s="107"/>
      <c r="H46" s="94"/>
      <c r="I46" s="95"/>
      <c r="J46" s="94"/>
      <c r="K46" s="95"/>
      <c r="L46" s="94"/>
      <c r="M46" s="95"/>
      <c r="N46" s="94"/>
      <c r="O46" s="95"/>
      <c r="P46" s="94"/>
      <c r="Q46" s="95"/>
      <c r="R46" s="94"/>
      <c r="S46" s="95"/>
      <c r="T46" s="94"/>
      <c r="U46" s="95"/>
      <c r="V46" s="94"/>
      <c r="W46" s="95"/>
      <c r="X46" s="94"/>
      <c r="Y46" s="95"/>
      <c r="Z46" s="96"/>
      <c r="AA46" s="97"/>
      <c r="AB46" s="263"/>
      <c r="AC46" s="99"/>
    </row>
    <row r="47" spans="1:37" ht="24.75" customHeight="1">
      <c r="A47" s="149"/>
      <c r="B47" s="18" t="s">
        <v>110</v>
      </c>
      <c r="C47" s="19" t="s">
        <v>46</v>
      </c>
      <c r="D47" s="106"/>
      <c r="E47" s="107"/>
      <c r="F47" s="106"/>
      <c r="G47" s="107"/>
      <c r="H47" s="94"/>
      <c r="I47" s="95"/>
      <c r="J47" s="94"/>
      <c r="K47" s="95"/>
      <c r="L47" s="94"/>
      <c r="M47" s="95"/>
      <c r="N47" s="94"/>
      <c r="O47" s="95"/>
      <c r="P47" s="94"/>
      <c r="Q47" s="95"/>
      <c r="R47" s="94"/>
      <c r="S47" s="95"/>
      <c r="T47" s="94"/>
      <c r="U47" s="95"/>
      <c r="V47" s="94">
        <v>36000</v>
      </c>
      <c r="W47" s="95"/>
      <c r="X47" s="94"/>
      <c r="Y47" s="95"/>
      <c r="Z47" s="96">
        <v>11250</v>
      </c>
      <c r="AA47" s="97"/>
      <c r="AB47" s="263"/>
      <c r="AC47" s="99"/>
    </row>
    <row r="48" spans="1:37" ht="24.75" customHeight="1">
      <c r="A48" s="149"/>
      <c r="B48" s="100" t="s">
        <v>28</v>
      </c>
      <c r="C48" s="101"/>
      <c r="D48" s="106">
        <v>4415</v>
      </c>
      <c r="E48" s="107"/>
      <c r="F48" s="106">
        <v>4800</v>
      </c>
      <c r="G48" s="107"/>
      <c r="H48" s="94">
        <v>5170</v>
      </c>
      <c r="I48" s="95"/>
      <c r="J48" s="94">
        <v>4000</v>
      </c>
      <c r="K48" s="95"/>
      <c r="L48" s="94">
        <v>2670</v>
      </c>
      <c r="M48" s="95"/>
      <c r="N48" s="94">
        <v>8000</v>
      </c>
      <c r="O48" s="95"/>
      <c r="P48" s="94">
        <v>9600</v>
      </c>
      <c r="Q48" s="95"/>
      <c r="R48" s="94">
        <v>2200</v>
      </c>
      <c r="S48" s="95"/>
      <c r="T48" s="94">
        <v>2400</v>
      </c>
      <c r="U48" s="95"/>
      <c r="V48" s="94">
        <v>2640</v>
      </c>
      <c r="W48" s="95"/>
      <c r="X48" s="94">
        <v>3600</v>
      </c>
      <c r="Y48" s="95"/>
      <c r="Z48" s="96">
        <v>3800</v>
      </c>
      <c r="AA48" s="97"/>
      <c r="AB48" s="263"/>
      <c r="AC48" s="99"/>
    </row>
    <row r="49" spans="1:31" ht="24.75" customHeight="1">
      <c r="A49" s="149"/>
      <c r="B49" s="100" t="s">
        <v>108</v>
      </c>
      <c r="C49" s="101"/>
      <c r="D49" s="106"/>
      <c r="E49" s="107"/>
      <c r="F49" s="106"/>
      <c r="G49" s="107"/>
      <c r="H49" s="94"/>
      <c r="I49" s="95"/>
      <c r="J49" s="116">
        <v>10000</v>
      </c>
      <c r="K49" s="117"/>
      <c r="L49" s="116">
        <v>3000</v>
      </c>
      <c r="M49" s="117"/>
      <c r="N49" s="94"/>
      <c r="O49" s="95"/>
      <c r="P49" s="94"/>
      <c r="Q49" s="95"/>
      <c r="R49" s="94"/>
      <c r="S49" s="95"/>
      <c r="T49" s="94"/>
      <c r="U49" s="95"/>
      <c r="V49" s="94"/>
      <c r="W49" s="95"/>
      <c r="X49" s="94"/>
      <c r="Y49" s="95"/>
      <c r="Z49" s="96"/>
      <c r="AA49" s="97"/>
      <c r="AB49" s="263"/>
      <c r="AC49" s="99"/>
    </row>
    <row r="50" spans="1:31" ht="24.75" customHeight="1" thickBot="1">
      <c r="A50" s="150"/>
      <c r="B50" s="138" t="s">
        <v>52</v>
      </c>
      <c r="C50" s="139"/>
      <c r="D50" s="140"/>
      <c r="E50" s="141"/>
      <c r="F50" s="140"/>
      <c r="G50" s="141"/>
      <c r="H50" s="142"/>
      <c r="I50" s="143"/>
      <c r="J50" s="142"/>
      <c r="K50" s="143"/>
      <c r="L50" s="142"/>
      <c r="M50" s="143"/>
      <c r="N50" s="142"/>
      <c r="O50" s="143"/>
      <c r="P50" s="142"/>
      <c r="Q50" s="143"/>
      <c r="R50" s="142"/>
      <c r="S50" s="143"/>
      <c r="T50" s="142"/>
      <c r="U50" s="143"/>
      <c r="V50" s="142"/>
      <c r="W50" s="143"/>
      <c r="X50" s="142"/>
      <c r="Y50" s="143"/>
      <c r="Z50" s="144"/>
      <c r="AA50" s="145"/>
      <c r="AB50" s="267"/>
      <c r="AC50" s="147"/>
    </row>
    <row r="51" spans="1:31" ht="24.75" customHeight="1" thickTop="1">
      <c r="A51" s="77" t="s">
        <v>31</v>
      </c>
      <c r="B51" s="78"/>
      <c r="C51" s="79"/>
      <c r="D51" s="151">
        <f>INT(D37*D41+D38*D43+D40*D42+D45+D46+D47+D48+D49+D50)</f>
        <v>163190</v>
      </c>
      <c r="E51" s="152"/>
      <c r="F51" s="151">
        <f>INT(F37*F41+F38*F43+F40*F44+F39*F42+F45+F46+F47+F48+F49+F50)</f>
        <v>126600</v>
      </c>
      <c r="G51" s="152"/>
      <c r="H51" s="153">
        <f>INT(H37*H41+H38*H43+H40*H42+H45+H46+H47+H48+H49+H50)</f>
        <v>155245</v>
      </c>
      <c r="I51" s="154"/>
      <c r="J51" s="153">
        <f t="shared" ref="J51" si="36">INT(J37*J41+J38*J43+J40*J42+J45+J46+J47+J48+J49+J50)</f>
        <v>188000</v>
      </c>
      <c r="K51" s="154"/>
      <c r="L51" s="153">
        <f>INT(L37*L41+L38*L43+L39*L42+L48+L49+L40*L44+L45+L50)</f>
        <v>144870</v>
      </c>
      <c r="M51" s="154"/>
      <c r="N51" s="153">
        <f t="shared" ref="N51" si="37">INT(N37*N41+N38*N43+N40*N42+N45+N46+N47+N48+N49+N50)</f>
        <v>184175</v>
      </c>
      <c r="O51" s="154"/>
      <c r="P51" s="153">
        <f t="shared" ref="P51" si="38">INT(P37*P41+P38*P43+P40*P42+P45+P46+P47+P48+P49+P50)</f>
        <v>223500</v>
      </c>
      <c r="Q51" s="154"/>
      <c r="R51" s="153">
        <f>INT(R37*R41+R38*R43+R40*R44+R39*R42+R45+R46+R47+R48+R49+R50)</f>
        <v>209200</v>
      </c>
      <c r="S51" s="154"/>
      <c r="T51" s="153">
        <f t="shared" ref="T51" si="39">INT(T37*T41+T38*T43+T40*T42+T45+T46+T47+T48+T49+T50)</f>
        <v>140400</v>
      </c>
      <c r="U51" s="154"/>
      <c r="V51" s="153">
        <f>INT(V37*V41+V38*V43+V40*V44+V39*V42+V45+V46+V47+V48+V49+V50)</f>
        <v>176640</v>
      </c>
      <c r="W51" s="154"/>
      <c r="X51" s="153">
        <f t="shared" ref="X51" si="40">INT(X37*X41+X38*X43+X40*X42+X45+X46+X47+X48+X49+X50)</f>
        <v>169200</v>
      </c>
      <c r="Y51" s="154"/>
      <c r="Z51" s="155">
        <f>INT(Z37*Z41+Z38*Z43+Z39*Z42+Z45+Z46+Z47+Z48+Z49+Z50)</f>
        <v>208250</v>
      </c>
      <c r="AA51" s="156"/>
      <c r="AB51" s="262">
        <f>D51+F51+H51+J51+L51+N51+P51+R51+T51+V51+X51+Z51</f>
        <v>2089270</v>
      </c>
      <c r="AC51" s="87"/>
    </row>
    <row r="52" spans="1:31" ht="24.75" customHeight="1" thickBot="1">
      <c r="A52" s="133" t="s">
        <v>40</v>
      </c>
      <c r="B52" s="134"/>
      <c r="C52" s="135"/>
      <c r="D52" s="114"/>
      <c r="E52" s="115"/>
      <c r="F52" s="114"/>
      <c r="G52" s="115"/>
      <c r="H52" s="71"/>
      <c r="I52" s="72"/>
      <c r="J52" s="71"/>
      <c r="K52" s="72"/>
      <c r="L52" s="71"/>
      <c r="M52" s="72"/>
      <c r="N52" s="71"/>
      <c r="O52" s="72"/>
      <c r="P52" s="71"/>
      <c r="Q52" s="72"/>
      <c r="R52" s="71"/>
      <c r="S52" s="72"/>
      <c r="T52" s="71"/>
      <c r="U52" s="72"/>
      <c r="V52" s="71"/>
      <c r="W52" s="72"/>
      <c r="X52" s="71"/>
      <c r="Y52" s="72"/>
      <c r="Z52" s="73"/>
      <c r="AA52" s="74"/>
      <c r="AB52" s="265"/>
      <c r="AC52" s="121"/>
      <c r="AE52" s="30">
        <f>T60-158488</f>
        <v>-45386.2</v>
      </c>
    </row>
    <row r="53" spans="1:31" ht="24.75" customHeight="1" thickBot="1">
      <c r="A53" s="122" t="s">
        <v>19</v>
      </c>
      <c r="B53" s="123"/>
      <c r="C53" s="124"/>
      <c r="D53" s="125">
        <f>D51+D52</f>
        <v>163190</v>
      </c>
      <c r="E53" s="126"/>
      <c r="F53" s="125">
        <f t="shared" ref="F53" si="41">F51+F52</f>
        <v>126600</v>
      </c>
      <c r="G53" s="126"/>
      <c r="H53" s="127">
        <f t="shared" ref="H53" si="42">H51+H52</f>
        <v>155245</v>
      </c>
      <c r="I53" s="128"/>
      <c r="J53" s="127">
        <f t="shared" ref="J53" si="43">J51+J52</f>
        <v>188000</v>
      </c>
      <c r="K53" s="128"/>
      <c r="L53" s="127">
        <f>L51+L52</f>
        <v>144870</v>
      </c>
      <c r="M53" s="128"/>
      <c r="N53" s="127">
        <f t="shared" ref="N53" si="44">N51+N52</f>
        <v>184175</v>
      </c>
      <c r="O53" s="128"/>
      <c r="P53" s="127">
        <f t="shared" ref="P53" si="45">P51+P52</f>
        <v>223500</v>
      </c>
      <c r="Q53" s="128"/>
      <c r="R53" s="127">
        <f t="shared" ref="R53" si="46">R51+R52</f>
        <v>209200</v>
      </c>
      <c r="S53" s="128"/>
      <c r="T53" s="127">
        <f t="shared" ref="T53" si="47">T51+T52</f>
        <v>140400</v>
      </c>
      <c r="U53" s="128"/>
      <c r="V53" s="127">
        <f>V51+V52</f>
        <v>176640</v>
      </c>
      <c r="W53" s="128"/>
      <c r="X53" s="127">
        <f t="shared" ref="X53" si="48">X51+X52</f>
        <v>169200</v>
      </c>
      <c r="Y53" s="128"/>
      <c r="Z53" s="129">
        <f t="shared" ref="Z53" si="49">Z51+Z52</f>
        <v>208250</v>
      </c>
      <c r="AA53" s="130"/>
      <c r="AB53" s="266">
        <f>D53+F53+H53+J53+L53+N53+P53+R53+T53+V53+X53+Z53</f>
        <v>2089270</v>
      </c>
      <c r="AC53" s="132"/>
    </row>
    <row r="54" spans="1:31" ht="24.75" customHeight="1">
      <c r="A54" s="88" t="s">
        <v>33</v>
      </c>
      <c r="B54" s="108" t="s">
        <v>34</v>
      </c>
      <c r="C54" s="109"/>
      <c r="D54" s="110">
        <f>D53*0.003</f>
        <v>489.57</v>
      </c>
      <c r="E54" s="111"/>
      <c r="F54" s="110">
        <f t="shared" ref="F54" si="50">F53*0.003</f>
        <v>379.8</v>
      </c>
      <c r="G54" s="111"/>
      <c r="H54" s="92">
        <f t="shared" ref="H54" si="51">H53*0.003</f>
        <v>465.73500000000001</v>
      </c>
      <c r="I54" s="93"/>
      <c r="J54" s="92">
        <f t="shared" ref="J54" si="52">J53*0.003</f>
        <v>564</v>
      </c>
      <c r="K54" s="93"/>
      <c r="L54" s="92">
        <f t="shared" ref="L54" si="53">L53*0.003</f>
        <v>434.61</v>
      </c>
      <c r="M54" s="93"/>
      <c r="N54" s="92">
        <f t="shared" ref="N54" si="54">N53*0.003</f>
        <v>552.52499999999998</v>
      </c>
      <c r="O54" s="93"/>
      <c r="P54" s="92">
        <f t="shared" ref="P54" si="55">P53*0.003</f>
        <v>670.5</v>
      </c>
      <c r="Q54" s="93"/>
      <c r="R54" s="92">
        <f t="shared" ref="R54" si="56">R53*0.003</f>
        <v>627.6</v>
      </c>
      <c r="S54" s="93"/>
      <c r="T54" s="92">
        <f t="shared" ref="T54" si="57">T53*0.003</f>
        <v>421.2</v>
      </c>
      <c r="U54" s="93"/>
      <c r="V54" s="92">
        <f t="shared" ref="V54" si="58">V53*0.003</f>
        <v>529.91999999999996</v>
      </c>
      <c r="W54" s="93"/>
      <c r="X54" s="92">
        <f t="shared" ref="X54" si="59">X53*0.003</f>
        <v>507.6</v>
      </c>
      <c r="Y54" s="93"/>
      <c r="Z54" s="102">
        <f t="shared" ref="Z54" si="60">Z53*0.003</f>
        <v>624.75</v>
      </c>
      <c r="AA54" s="103"/>
      <c r="AB54" s="264"/>
      <c r="AC54" s="105"/>
    </row>
    <row r="55" spans="1:31" ht="24.75" customHeight="1">
      <c r="A55" s="89"/>
      <c r="B55" s="100" t="s">
        <v>35</v>
      </c>
      <c r="C55" s="101"/>
      <c r="D55" s="106">
        <v>3340</v>
      </c>
      <c r="E55" s="107"/>
      <c r="F55" s="106">
        <v>2050</v>
      </c>
      <c r="G55" s="107"/>
      <c r="H55" s="106">
        <v>3340</v>
      </c>
      <c r="I55" s="107"/>
      <c r="J55" s="106">
        <v>4340</v>
      </c>
      <c r="K55" s="107"/>
      <c r="L55" s="106">
        <v>2860</v>
      </c>
      <c r="M55" s="107"/>
      <c r="N55" s="106">
        <v>4050</v>
      </c>
      <c r="O55" s="107"/>
      <c r="P55" s="106">
        <v>5340</v>
      </c>
      <c r="Q55" s="107"/>
      <c r="R55" s="106">
        <v>5200</v>
      </c>
      <c r="S55" s="107"/>
      <c r="T55" s="106">
        <v>3840</v>
      </c>
      <c r="U55" s="107"/>
      <c r="V55" s="106">
        <v>2110</v>
      </c>
      <c r="W55" s="107"/>
      <c r="X55" s="106">
        <v>3980</v>
      </c>
      <c r="Y55" s="107"/>
      <c r="Z55" s="96">
        <v>4630</v>
      </c>
      <c r="AA55" s="97"/>
      <c r="AB55" s="263"/>
      <c r="AC55" s="99"/>
    </row>
    <row r="56" spans="1:31" ht="24.75" customHeight="1">
      <c r="A56" s="89"/>
      <c r="B56" s="100" t="s">
        <v>48</v>
      </c>
      <c r="C56" s="101"/>
      <c r="D56" s="106">
        <v>0</v>
      </c>
      <c r="E56" s="107"/>
      <c r="F56" s="106">
        <v>0</v>
      </c>
      <c r="G56" s="107"/>
      <c r="H56" s="106">
        <v>0</v>
      </c>
      <c r="I56" s="107"/>
      <c r="J56" s="106">
        <v>0</v>
      </c>
      <c r="K56" s="107"/>
      <c r="L56" s="106">
        <v>0</v>
      </c>
      <c r="M56" s="107"/>
      <c r="N56" s="106">
        <v>0</v>
      </c>
      <c r="O56" s="107"/>
      <c r="P56" s="106">
        <v>0</v>
      </c>
      <c r="Q56" s="107"/>
      <c r="R56" s="106">
        <v>0</v>
      </c>
      <c r="S56" s="107"/>
      <c r="T56" s="106">
        <v>0</v>
      </c>
      <c r="U56" s="107"/>
      <c r="V56" s="106">
        <v>0</v>
      </c>
      <c r="W56" s="107"/>
      <c r="X56" s="106">
        <v>0</v>
      </c>
      <c r="Y56" s="107"/>
      <c r="Z56" s="96">
        <v>0</v>
      </c>
      <c r="AA56" s="97"/>
      <c r="AB56" s="263"/>
      <c r="AC56" s="99"/>
    </row>
    <row r="57" spans="1:31" ht="24.75" customHeight="1">
      <c r="A57" s="90"/>
      <c r="B57" s="100" t="s">
        <v>49</v>
      </c>
      <c r="C57" s="101"/>
      <c r="D57" s="80">
        <v>0</v>
      </c>
      <c r="E57" s="81"/>
      <c r="F57" s="106">
        <v>0</v>
      </c>
      <c r="G57" s="107"/>
      <c r="H57" s="106">
        <v>22537</v>
      </c>
      <c r="I57" s="107"/>
      <c r="J57" s="106">
        <v>22537</v>
      </c>
      <c r="K57" s="107"/>
      <c r="L57" s="106">
        <v>22537</v>
      </c>
      <c r="M57" s="107"/>
      <c r="N57" s="106">
        <v>22537</v>
      </c>
      <c r="O57" s="107"/>
      <c r="P57" s="106">
        <v>22537</v>
      </c>
      <c r="Q57" s="107"/>
      <c r="R57" s="106">
        <v>22537</v>
      </c>
      <c r="S57" s="107"/>
      <c r="T57" s="106">
        <v>22537</v>
      </c>
      <c r="U57" s="107"/>
      <c r="V57" s="106">
        <v>22537</v>
      </c>
      <c r="W57" s="107"/>
      <c r="X57" s="106">
        <v>22537</v>
      </c>
      <c r="Y57" s="107"/>
      <c r="Z57" s="96">
        <v>22537</v>
      </c>
      <c r="AA57" s="97"/>
      <c r="AB57" s="262"/>
      <c r="AC57" s="87"/>
    </row>
    <row r="58" spans="1:31" ht="24.75" customHeight="1" thickBot="1">
      <c r="A58" s="91"/>
      <c r="B58" s="112" t="s">
        <v>52</v>
      </c>
      <c r="C58" s="113"/>
      <c r="D58" s="114">
        <v>1500</v>
      </c>
      <c r="E58" s="115"/>
      <c r="F58" s="114">
        <v>1500</v>
      </c>
      <c r="G58" s="115"/>
      <c r="H58" s="71">
        <v>1500</v>
      </c>
      <c r="I58" s="72"/>
      <c r="J58" s="71">
        <v>4500</v>
      </c>
      <c r="K58" s="72"/>
      <c r="L58" s="71">
        <v>4000</v>
      </c>
      <c r="M58" s="72"/>
      <c r="N58" s="71">
        <v>5000</v>
      </c>
      <c r="O58" s="72"/>
      <c r="P58" s="71">
        <v>3750</v>
      </c>
      <c r="Q58" s="72"/>
      <c r="R58" s="71">
        <v>2750</v>
      </c>
      <c r="S58" s="72"/>
      <c r="T58" s="71">
        <v>500</v>
      </c>
      <c r="U58" s="72"/>
      <c r="V58" s="71">
        <v>2000</v>
      </c>
      <c r="W58" s="72"/>
      <c r="X58" s="71">
        <v>2000</v>
      </c>
      <c r="Y58" s="72"/>
      <c r="Z58" s="73">
        <v>500</v>
      </c>
      <c r="AA58" s="74"/>
      <c r="AB58" s="261"/>
      <c r="AC58" s="76"/>
    </row>
    <row r="59" spans="1:31" ht="24.75" customHeight="1" thickBot="1">
      <c r="A59" s="77" t="s">
        <v>37</v>
      </c>
      <c r="B59" s="78"/>
      <c r="C59" s="79"/>
      <c r="D59" s="80">
        <f>SUM(D54:D58)</f>
        <v>5329.57</v>
      </c>
      <c r="E59" s="81"/>
      <c r="F59" s="80">
        <f t="shared" ref="F59" si="61">SUM(F54:F58)</f>
        <v>3929.8</v>
      </c>
      <c r="G59" s="81"/>
      <c r="H59" s="82">
        <f t="shared" ref="H59" si="62">SUM(H54:H58)</f>
        <v>27842.735000000001</v>
      </c>
      <c r="I59" s="83"/>
      <c r="J59" s="82">
        <f t="shared" ref="J59" si="63">SUM(J54:J58)</f>
        <v>31941</v>
      </c>
      <c r="K59" s="83"/>
      <c r="L59" s="82">
        <f t="shared" ref="L59" si="64">SUM(L54:L58)</f>
        <v>29831.61</v>
      </c>
      <c r="M59" s="83"/>
      <c r="N59" s="82">
        <f t="shared" ref="N59" si="65">SUM(N54:N58)</f>
        <v>32139.525000000001</v>
      </c>
      <c r="O59" s="83"/>
      <c r="P59" s="82">
        <f t="shared" ref="P59" si="66">SUM(P54:P58)</f>
        <v>32297.5</v>
      </c>
      <c r="Q59" s="83"/>
      <c r="R59" s="82">
        <f>SUM(R54:R58)</f>
        <v>31114.6</v>
      </c>
      <c r="S59" s="83"/>
      <c r="T59" s="82">
        <f>SUM(T54:T58)</f>
        <v>27298.2</v>
      </c>
      <c r="U59" s="83"/>
      <c r="V59" s="82">
        <f t="shared" ref="V59" si="67">SUM(V54:V58)</f>
        <v>27176.92</v>
      </c>
      <c r="W59" s="83"/>
      <c r="X59" s="82">
        <f t="shared" ref="X59" si="68">SUM(X54:X58)</f>
        <v>29024.6</v>
      </c>
      <c r="Y59" s="83"/>
      <c r="Z59" s="84">
        <f>SUM(Z54:Z58)</f>
        <v>28291.75</v>
      </c>
      <c r="AA59" s="240"/>
      <c r="AB59" s="262">
        <f t="shared" ref="AB59" si="69">SUM(AB54:AB58)</f>
        <v>0</v>
      </c>
      <c r="AC59" s="87"/>
    </row>
    <row r="60" spans="1:31" ht="24.75" customHeight="1" thickTop="1" thickBot="1">
      <c r="A60" s="66" t="s">
        <v>38</v>
      </c>
      <c r="B60" s="67"/>
      <c r="C60" s="68"/>
      <c r="D60" s="69">
        <f>D53-D59</f>
        <v>157860.43</v>
      </c>
      <c r="E60" s="70"/>
      <c r="F60" s="69">
        <f>F53-F59</f>
        <v>122670.2</v>
      </c>
      <c r="G60" s="70"/>
      <c r="H60" s="69">
        <f>H53-H59</f>
        <v>127402.265</v>
      </c>
      <c r="I60" s="70"/>
      <c r="J60" s="69">
        <f>J53-J59</f>
        <v>156059</v>
      </c>
      <c r="K60" s="70"/>
      <c r="L60" s="69">
        <f>L53-L59</f>
        <v>115038.39</v>
      </c>
      <c r="M60" s="70"/>
      <c r="N60" s="255">
        <f>N53-N59</f>
        <v>152035.47500000001</v>
      </c>
      <c r="O60" s="256"/>
      <c r="P60" s="255">
        <f>P53-P59</f>
        <v>191202.5</v>
      </c>
      <c r="Q60" s="256"/>
      <c r="R60" s="255">
        <f>R53-R59</f>
        <v>178085.4</v>
      </c>
      <c r="S60" s="256"/>
      <c r="T60" s="255">
        <f>T53-T59</f>
        <v>113101.8</v>
      </c>
      <c r="U60" s="256"/>
      <c r="V60" s="255">
        <f>V53-V59</f>
        <v>149463.08000000002</v>
      </c>
      <c r="W60" s="256"/>
      <c r="X60" s="255">
        <f>X51-X59</f>
        <v>140175.4</v>
      </c>
      <c r="Y60" s="256"/>
      <c r="Z60" s="257">
        <f>Z53-Z59</f>
        <v>179958.25</v>
      </c>
      <c r="AA60" s="258"/>
      <c r="AB60" s="259">
        <f>D60+F60+H60+J60+L60+N60+P60+R60+T60+V60+X60+Z60</f>
        <v>1783052.19</v>
      </c>
      <c r="AC60" s="260"/>
    </row>
  </sheetData>
  <mergeCells count="630"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T13:U13"/>
    <mergeCell ref="V13:W13"/>
    <mergeCell ref="X13:Y13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32:AC32"/>
    <mergeCell ref="AF8:AH9"/>
    <mergeCell ref="AI8:AK9"/>
    <mergeCell ref="AF10:AK11"/>
    <mergeCell ref="AF12:AH12"/>
    <mergeCell ref="AI12:AK12"/>
    <mergeCell ref="AF13:AH13"/>
    <mergeCell ref="AI13:AK13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33:D33"/>
    <mergeCell ref="E33:K33"/>
    <mergeCell ref="L33:R33"/>
    <mergeCell ref="S33:Y33"/>
    <mergeCell ref="Z33:AC33"/>
    <mergeCell ref="A34:D34"/>
    <mergeCell ref="E34:K34"/>
    <mergeCell ref="L34:R34"/>
    <mergeCell ref="S34:Y34"/>
    <mergeCell ref="Z34:AC34"/>
    <mergeCell ref="T36:U36"/>
    <mergeCell ref="V36:W36"/>
    <mergeCell ref="X36:Y36"/>
    <mergeCell ref="Z36:AA36"/>
    <mergeCell ref="AB36:AC36"/>
    <mergeCell ref="A37:C37"/>
    <mergeCell ref="A38:C38"/>
    <mergeCell ref="AF38:AH39"/>
    <mergeCell ref="AI38:AK39"/>
    <mergeCell ref="A39:C39"/>
    <mergeCell ref="A36:C36"/>
    <mergeCell ref="D36:E36"/>
    <mergeCell ref="F36:G36"/>
    <mergeCell ref="H36:I36"/>
    <mergeCell ref="J36:K36"/>
    <mergeCell ref="L36:M36"/>
    <mergeCell ref="N36:O36"/>
    <mergeCell ref="P36:Q36"/>
    <mergeCell ref="R36:S36"/>
    <mergeCell ref="AF40:AK41"/>
    <mergeCell ref="A41:C41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D42:E42"/>
    <mergeCell ref="F42:G42"/>
    <mergeCell ref="H42:I42"/>
    <mergeCell ref="J42:K42"/>
    <mergeCell ref="L42:M42"/>
    <mergeCell ref="N42:O42"/>
    <mergeCell ref="P42:Q42"/>
    <mergeCell ref="R42:S42"/>
    <mergeCell ref="A40:C40"/>
    <mergeCell ref="T42:U42"/>
    <mergeCell ref="V42:W42"/>
    <mergeCell ref="X42:Y42"/>
    <mergeCell ref="Z42:AA42"/>
    <mergeCell ref="AB42:AC42"/>
    <mergeCell ref="AF42:AH42"/>
    <mergeCell ref="AI42:AK42"/>
    <mergeCell ref="A43:C43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F43:AH43"/>
    <mergeCell ref="AI43:AK43"/>
    <mergeCell ref="A42:C42"/>
    <mergeCell ref="A44:C44"/>
    <mergeCell ref="D44:E44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45:A50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B48:C48"/>
    <mergeCell ref="D48:E48"/>
    <mergeCell ref="F48:G48"/>
    <mergeCell ref="H48:I48"/>
    <mergeCell ref="J48:K48"/>
    <mergeCell ref="L48:M48"/>
    <mergeCell ref="N48:O48"/>
    <mergeCell ref="P48:Q48"/>
    <mergeCell ref="R48:S48"/>
    <mergeCell ref="V50:W50"/>
    <mergeCell ref="X50:Y50"/>
    <mergeCell ref="Z50:AA50"/>
    <mergeCell ref="AB50:AC50"/>
    <mergeCell ref="B49:C49"/>
    <mergeCell ref="D49:E49"/>
    <mergeCell ref="F49:G49"/>
    <mergeCell ref="H49:I49"/>
    <mergeCell ref="J49:K49"/>
    <mergeCell ref="L49:M49"/>
    <mergeCell ref="N49:O49"/>
    <mergeCell ref="P49:Q49"/>
    <mergeCell ref="R49:S49"/>
    <mergeCell ref="T48:U48"/>
    <mergeCell ref="V48:W48"/>
    <mergeCell ref="X48:Y48"/>
    <mergeCell ref="Z48:AA48"/>
    <mergeCell ref="AB48:AC48"/>
    <mergeCell ref="T49:U49"/>
    <mergeCell ref="V49:W49"/>
    <mergeCell ref="X49:Y49"/>
    <mergeCell ref="Z49:AA49"/>
    <mergeCell ref="AB49:AC49"/>
    <mergeCell ref="T51:U51"/>
    <mergeCell ref="V51:W51"/>
    <mergeCell ref="X51:Y51"/>
    <mergeCell ref="Z51:AA51"/>
    <mergeCell ref="AB51:AC51"/>
    <mergeCell ref="B50:C50"/>
    <mergeCell ref="D50:E50"/>
    <mergeCell ref="F50:G50"/>
    <mergeCell ref="H50:I50"/>
    <mergeCell ref="J50:K50"/>
    <mergeCell ref="A51:C51"/>
    <mergeCell ref="D51:E51"/>
    <mergeCell ref="F51:G51"/>
    <mergeCell ref="H51:I51"/>
    <mergeCell ref="J51:K51"/>
    <mergeCell ref="L51:M51"/>
    <mergeCell ref="N51:O51"/>
    <mergeCell ref="P51:Q51"/>
    <mergeCell ref="R51:S51"/>
    <mergeCell ref="L50:M50"/>
    <mergeCell ref="N50:O50"/>
    <mergeCell ref="P50:Q50"/>
    <mergeCell ref="R50:S50"/>
    <mergeCell ref="T50:U50"/>
    <mergeCell ref="X52:Y52"/>
    <mergeCell ref="Z52:AA52"/>
    <mergeCell ref="AB52:AC52"/>
    <mergeCell ref="A53:C53"/>
    <mergeCell ref="D53:E53"/>
    <mergeCell ref="F53:G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52:C52"/>
    <mergeCell ref="D52:E52"/>
    <mergeCell ref="F52:G52"/>
    <mergeCell ref="H52:I52"/>
    <mergeCell ref="J52:K52"/>
    <mergeCell ref="L52:M52"/>
    <mergeCell ref="N52:O52"/>
    <mergeCell ref="B58:C58"/>
    <mergeCell ref="D58:E58"/>
    <mergeCell ref="F58:G58"/>
    <mergeCell ref="H58:I58"/>
    <mergeCell ref="J58:K58"/>
    <mergeCell ref="L58:M58"/>
    <mergeCell ref="N58:O58"/>
    <mergeCell ref="T52:U52"/>
    <mergeCell ref="V52:W52"/>
    <mergeCell ref="P52:Q52"/>
    <mergeCell ref="R52:S52"/>
    <mergeCell ref="N54:O54"/>
    <mergeCell ref="P54:Q54"/>
    <mergeCell ref="B56:C56"/>
    <mergeCell ref="D56:E56"/>
    <mergeCell ref="F56:G56"/>
    <mergeCell ref="H56:I56"/>
    <mergeCell ref="J56:K56"/>
    <mergeCell ref="L56:M56"/>
    <mergeCell ref="N56:O56"/>
    <mergeCell ref="P56:Q56"/>
    <mergeCell ref="R54:S54"/>
    <mergeCell ref="T54:U54"/>
    <mergeCell ref="V54:W54"/>
    <mergeCell ref="X54:Y54"/>
    <mergeCell ref="Z54:AA54"/>
    <mergeCell ref="AB54:AC54"/>
    <mergeCell ref="B55:C55"/>
    <mergeCell ref="D55:E55"/>
    <mergeCell ref="F55:G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B54:C54"/>
    <mergeCell ref="D54:E54"/>
    <mergeCell ref="F54:G54"/>
    <mergeCell ref="H54:I54"/>
    <mergeCell ref="R56:S56"/>
    <mergeCell ref="T56:U56"/>
    <mergeCell ref="V56:W56"/>
    <mergeCell ref="X56:Y56"/>
    <mergeCell ref="Z56:AA56"/>
    <mergeCell ref="AB56:AC56"/>
    <mergeCell ref="B57:C57"/>
    <mergeCell ref="D57:E57"/>
    <mergeCell ref="F57:G57"/>
    <mergeCell ref="H57:I57"/>
    <mergeCell ref="J57:K57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P58:Q58"/>
    <mergeCell ref="R58:S58"/>
    <mergeCell ref="T58:U58"/>
    <mergeCell ref="V58:W58"/>
    <mergeCell ref="X58:Y58"/>
    <mergeCell ref="Z58:AA58"/>
    <mergeCell ref="AB58:AC58"/>
    <mergeCell ref="A59:C59"/>
    <mergeCell ref="D59:E59"/>
    <mergeCell ref="F59:G59"/>
    <mergeCell ref="H59:I59"/>
    <mergeCell ref="J59:K59"/>
    <mergeCell ref="L59:M59"/>
    <mergeCell ref="N59:O59"/>
    <mergeCell ref="P59:Q59"/>
    <mergeCell ref="R59:S59"/>
    <mergeCell ref="T59:U59"/>
    <mergeCell ref="V59:W59"/>
    <mergeCell ref="X59:Y59"/>
    <mergeCell ref="Z59:AA59"/>
    <mergeCell ref="AB59:AC59"/>
    <mergeCell ref="A54:A58"/>
    <mergeCell ref="J54:K54"/>
    <mergeCell ref="L54:M54"/>
    <mergeCell ref="T60:U60"/>
    <mergeCell ref="V60:W60"/>
    <mergeCell ref="X60:Y60"/>
    <mergeCell ref="Z60:AA60"/>
    <mergeCell ref="AB60:AC60"/>
    <mergeCell ref="A60:C60"/>
    <mergeCell ref="D60:E60"/>
    <mergeCell ref="F60:G60"/>
    <mergeCell ref="H60:I60"/>
    <mergeCell ref="J60:K60"/>
    <mergeCell ref="L60:M60"/>
    <mergeCell ref="N60:O60"/>
    <mergeCell ref="P60:Q60"/>
    <mergeCell ref="R60:S60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D0C8E-90C9-4405-A9B9-F101980FEF2D}">
  <sheetPr>
    <tabColor rgb="FFFFC000"/>
  </sheetPr>
  <dimension ref="A1:AK60"/>
  <sheetViews>
    <sheetView workbookViewId="0">
      <selection sqref="A1:AC2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37" ht="15" customHeight="1">
      <c r="A1" s="177" t="s">
        <v>117</v>
      </c>
      <c r="B1" s="177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</row>
    <row r="2" spans="1:37" ht="15.75" thickBo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79"/>
      <c r="AC2" s="179"/>
    </row>
    <row r="3" spans="1:37" ht="15.75" thickTop="1">
      <c r="A3" s="180" t="s">
        <v>0</v>
      </c>
      <c r="B3" s="181"/>
      <c r="C3" s="181"/>
      <c r="D3" s="182"/>
      <c r="E3" s="183" t="s">
        <v>1</v>
      </c>
      <c r="F3" s="181"/>
      <c r="G3" s="181"/>
      <c r="H3" s="181"/>
      <c r="I3" s="181"/>
      <c r="J3" s="181"/>
      <c r="K3" s="182"/>
      <c r="L3" s="183" t="s">
        <v>2</v>
      </c>
      <c r="M3" s="181"/>
      <c r="N3" s="181"/>
      <c r="O3" s="181"/>
      <c r="P3" s="181"/>
      <c r="Q3" s="181"/>
      <c r="R3" s="182"/>
      <c r="S3" s="183" t="s">
        <v>3</v>
      </c>
      <c r="T3" s="181"/>
      <c r="U3" s="181"/>
      <c r="V3" s="181"/>
      <c r="W3" s="181"/>
      <c r="X3" s="181"/>
      <c r="Y3" s="182"/>
      <c r="Z3" s="181" t="s">
        <v>4</v>
      </c>
      <c r="AA3" s="181"/>
      <c r="AB3" s="181"/>
      <c r="AC3" s="184"/>
    </row>
    <row r="4" spans="1:37" ht="35.25" customHeight="1" thickBot="1">
      <c r="A4" s="185"/>
      <c r="B4" s="186"/>
      <c r="C4" s="187"/>
      <c r="D4" s="139"/>
      <c r="E4" s="188" t="s">
        <v>47</v>
      </c>
      <c r="F4" s="189"/>
      <c r="G4" s="189"/>
      <c r="H4" s="189"/>
      <c r="I4" s="189"/>
      <c r="J4" s="189"/>
      <c r="K4" s="190"/>
      <c r="L4" s="199"/>
      <c r="M4" s="200"/>
      <c r="N4" s="200"/>
      <c r="O4" s="200"/>
      <c r="P4" s="200"/>
      <c r="Q4" s="200"/>
      <c r="R4" s="201"/>
      <c r="S4" s="191" t="s">
        <v>72</v>
      </c>
      <c r="T4" s="192"/>
      <c r="U4" s="192"/>
      <c r="V4" s="192"/>
      <c r="W4" s="192"/>
      <c r="X4" s="192"/>
      <c r="Y4" s="193"/>
      <c r="Z4" s="194" t="s">
        <v>5</v>
      </c>
      <c r="AA4" s="194"/>
      <c r="AB4" s="194"/>
      <c r="AC4" s="195"/>
    </row>
    <row r="5" spans="1:37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7" ht="24.75" customHeight="1">
      <c r="A6" s="170" t="s">
        <v>6</v>
      </c>
      <c r="B6" s="171"/>
      <c r="C6" s="172"/>
      <c r="D6" s="202" t="s">
        <v>11</v>
      </c>
      <c r="E6" s="203"/>
      <c r="F6" s="202" t="s">
        <v>12</v>
      </c>
      <c r="G6" s="203"/>
      <c r="H6" s="167" t="s">
        <v>13</v>
      </c>
      <c r="I6" s="168"/>
      <c r="J6" s="167" t="s">
        <v>14</v>
      </c>
      <c r="K6" s="168"/>
      <c r="L6" s="167" t="s">
        <v>15</v>
      </c>
      <c r="M6" s="168"/>
      <c r="N6" s="167" t="s">
        <v>16</v>
      </c>
      <c r="O6" s="168"/>
      <c r="P6" s="167" t="s">
        <v>17</v>
      </c>
      <c r="Q6" s="168"/>
      <c r="R6" s="167" t="s">
        <v>18</v>
      </c>
      <c r="S6" s="168"/>
      <c r="T6" s="167" t="s">
        <v>7</v>
      </c>
      <c r="U6" s="168"/>
      <c r="V6" s="167" t="s">
        <v>8</v>
      </c>
      <c r="W6" s="168"/>
      <c r="X6" s="167" t="s">
        <v>9</v>
      </c>
      <c r="Y6" s="168"/>
      <c r="Z6" s="202" t="s">
        <v>10</v>
      </c>
      <c r="AA6" s="241"/>
      <c r="AB6" s="238" t="s">
        <v>19</v>
      </c>
      <c r="AC6" s="169"/>
    </row>
    <row r="7" spans="1:37" ht="24.75" customHeight="1">
      <c r="A7" s="162" t="s">
        <v>41</v>
      </c>
      <c r="B7" s="163"/>
      <c r="C7" s="164"/>
      <c r="D7" s="31">
        <v>14</v>
      </c>
      <c r="E7" s="32" t="s">
        <v>20</v>
      </c>
      <c r="F7" s="31">
        <v>18</v>
      </c>
      <c r="G7" s="32" t="s">
        <v>20</v>
      </c>
      <c r="H7" s="3">
        <v>19</v>
      </c>
      <c r="I7" s="4" t="s">
        <v>20</v>
      </c>
      <c r="J7" s="3">
        <v>22</v>
      </c>
      <c r="K7" s="4" t="s">
        <v>20</v>
      </c>
      <c r="L7" s="3">
        <v>18</v>
      </c>
      <c r="M7" s="4" t="s">
        <v>20</v>
      </c>
      <c r="N7" s="3">
        <v>20</v>
      </c>
      <c r="O7" s="4" t="s">
        <v>20</v>
      </c>
      <c r="P7" s="3">
        <v>16</v>
      </c>
      <c r="Q7" s="4" t="s">
        <v>20</v>
      </c>
      <c r="R7" s="3">
        <v>19</v>
      </c>
      <c r="S7" s="4" t="s">
        <v>20</v>
      </c>
      <c r="T7" s="3">
        <v>17</v>
      </c>
      <c r="U7" s="4" t="s">
        <v>20</v>
      </c>
      <c r="V7" s="3">
        <v>16</v>
      </c>
      <c r="W7" s="4" t="s">
        <v>20</v>
      </c>
      <c r="X7" s="3">
        <v>18</v>
      </c>
      <c r="Y7" s="4" t="s">
        <v>20</v>
      </c>
      <c r="Z7" s="31">
        <v>18</v>
      </c>
      <c r="AA7" s="32" t="s">
        <v>20</v>
      </c>
      <c r="AB7" s="24"/>
      <c r="AC7" s="9" t="s">
        <v>20</v>
      </c>
      <c r="AF7" s="198" t="s">
        <v>77</v>
      </c>
      <c r="AG7" s="198"/>
      <c r="AH7" s="198"/>
      <c r="AI7" s="198"/>
      <c r="AJ7" s="198"/>
      <c r="AK7" s="198"/>
    </row>
    <row r="8" spans="1:37" ht="24.75" customHeight="1">
      <c r="A8" s="162" t="s">
        <v>42</v>
      </c>
      <c r="B8" s="163"/>
      <c r="C8" s="164"/>
      <c r="D8" s="31"/>
      <c r="E8" s="32" t="s">
        <v>20</v>
      </c>
      <c r="F8" s="31"/>
      <c r="G8" s="32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>
        <v>1</v>
      </c>
      <c r="O8" s="4" t="s">
        <v>20</v>
      </c>
      <c r="P8" s="3"/>
      <c r="Q8" s="4" t="s">
        <v>20</v>
      </c>
      <c r="R8" s="3">
        <v>1</v>
      </c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1">
        <v>1</v>
      </c>
      <c r="AA8" s="32" t="s">
        <v>20</v>
      </c>
      <c r="AB8" s="24"/>
      <c r="AC8" s="9" t="s">
        <v>21</v>
      </c>
      <c r="AF8" s="198"/>
      <c r="AG8" s="198"/>
      <c r="AH8" s="198"/>
      <c r="AI8" s="198"/>
      <c r="AJ8" s="198"/>
      <c r="AK8" s="198"/>
    </row>
    <row r="9" spans="1:37" ht="24.75" customHeight="1">
      <c r="A9" s="162" t="s">
        <v>50</v>
      </c>
      <c r="B9" s="163"/>
      <c r="C9" s="164"/>
      <c r="D9" s="31"/>
      <c r="E9" s="32" t="s">
        <v>21</v>
      </c>
      <c r="F9" s="31"/>
      <c r="G9" s="32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1"/>
      <c r="AA9" s="32" t="s">
        <v>21</v>
      </c>
      <c r="AB9" s="24"/>
      <c r="AC9" s="9" t="s">
        <v>21</v>
      </c>
      <c r="AF9" s="204"/>
      <c r="AG9" s="204"/>
      <c r="AH9" s="204"/>
      <c r="AI9" s="204"/>
      <c r="AJ9" s="204"/>
      <c r="AK9" s="204"/>
    </row>
    <row r="10" spans="1:37" ht="24.75" customHeight="1" thickBot="1">
      <c r="A10" s="162" t="s">
        <v>62</v>
      </c>
      <c r="B10" s="163"/>
      <c r="C10" s="164"/>
      <c r="D10" s="31"/>
      <c r="E10" s="32" t="s">
        <v>21</v>
      </c>
      <c r="F10" s="31"/>
      <c r="G10" s="32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1"/>
      <c r="AA10" s="32" t="s">
        <v>21</v>
      </c>
      <c r="AB10" s="24"/>
      <c r="AC10" s="9" t="s">
        <v>21</v>
      </c>
      <c r="AF10" s="204"/>
      <c r="AG10" s="204"/>
      <c r="AH10" s="204"/>
      <c r="AI10" s="204"/>
      <c r="AJ10" s="204"/>
      <c r="AK10" s="204"/>
    </row>
    <row r="11" spans="1:37" ht="24.75" customHeight="1" thickTop="1">
      <c r="A11" s="77" t="s">
        <v>25</v>
      </c>
      <c r="B11" s="78"/>
      <c r="C11" s="79"/>
      <c r="D11" s="155">
        <v>8000</v>
      </c>
      <c r="E11" s="156"/>
      <c r="F11" s="155">
        <v>8000</v>
      </c>
      <c r="G11" s="156"/>
      <c r="H11" s="153">
        <v>8000</v>
      </c>
      <c r="I11" s="154"/>
      <c r="J11" s="153">
        <v>8000</v>
      </c>
      <c r="K11" s="154"/>
      <c r="L11" s="153">
        <v>8000</v>
      </c>
      <c r="M11" s="154"/>
      <c r="N11" s="153">
        <v>8000</v>
      </c>
      <c r="O11" s="154"/>
      <c r="P11" s="153">
        <v>8000</v>
      </c>
      <c r="Q11" s="154"/>
      <c r="R11" s="153">
        <v>9100</v>
      </c>
      <c r="S11" s="154"/>
      <c r="T11" s="153">
        <v>9150</v>
      </c>
      <c r="U11" s="154"/>
      <c r="V11" s="153">
        <v>9150</v>
      </c>
      <c r="W11" s="154"/>
      <c r="X11" s="153">
        <v>9150</v>
      </c>
      <c r="Y11" s="154"/>
      <c r="Z11" s="155">
        <v>9150</v>
      </c>
      <c r="AA11" s="156"/>
      <c r="AB11" s="268"/>
      <c r="AC11" s="158"/>
      <c r="AF11" s="196" t="s">
        <v>79</v>
      </c>
      <c r="AG11" s="196"/>
      <c r="AH11" s="196"/>
      <c r="AI11" s="196" t="s">
        <v>80</v>
      </c>
      <c r="AJ11" s="196"/>
      <c r="AK11" s="196"/>
    </row>
    <row r="12" spans="1:37" ht="24.75" customHeight="1">
      <c r="A12" s="162" t="s">
        <v>50</v>
      </c>
      <c r="B12" s="163"/>
      <c r="C12" s="164"/>
      <c r="D12" s="96">
        <v>1250</v>
      </c>
      <c r="E12" s="97"/>
      <c r="F12" s="96">
        <v>1250</v>
      </c>
      <c r="G12" s="97"/>
      <c r="H12" s="94">
        <v>1250</v>
      </c>
      <c r="I12" s="95"/>
      <c r="J12" s="94">
        <v>1250</v>
      </c>
      <c r="K12" s="95"/>
      <c r="L12" s="94">
        <v>1250</v>
      </c>
      <c r="M12" s="95"/>
      <c r="N12" s="94">
        <v>1250</v>
      </c>
      <c r="O12" s="95"/>
      <c r="P12" s="94">
        <v>1250</v>
      </c>
      <c r="Q12" s="95"/>
      <c r="R12" s="94">
        <v>1421</v>
      </c>
      <c r="S12" s="95"/>
      <c r="T12" s="94">
        <v>1421</v>
      </c>
      <c r="U12" s="95"/>
      <c r="V12" s="94">
        <v>1421</v>
      </c>
      <c r="W12" s="95"/>
      <c r="X12" s="94">
        <v>1421</v>
      </c>
      <c r="Y12" s="95"/>
      <c r="Z12" s="96">
        <v>1421</v>
      </c>
      <c r="AA12" s="97"/>
      <c r="AB12" s="263"/>
      <c r="AC12" s="99"/>
      <c r="AF12" s="197"/>
      <c r="AG12" s="197"/>
      <c r="AH12" s="197"/>
      <c r="AI12" s="197"/>
      <c r="AJ12" s="197"/>
      <c r="AK12" s="197"/>
    </row>
    <row r="13" spans="1:37" ht="24.75" customHeight="1">
      <c r="A13" s="165" t="s">
        <v>27</v>
      </c>
      <c r="B13" s="166"/>
      <c r="C13" s="163"/>
      <c r="D13" s="96">
        <v>10000</v>
      </c>
      <c r="E13" s="97"/>
      <c r="F13" s="96">
        <v>10000</v>
      </c>
      <c r="G13" s="97"/>
      <c r="H13" s="94">
        <v>10000</v>
      </c>
      <c r="I13" s="95"/>
      <c r="J13" s="94">
        <v>10000</v>
      </c>
      <c r="K13" s="95"/>
      <c r="L13" s="94">
        <v>10000</v>
      </c>
      <c r="M13" s="95"/>
      <c r="N13" s="94">
        <v>10000</v>
      </c>
      <c r="O13" s="95"/>
      <c r="P13" s="94">
        <v>10000</v>
      </c>
      <c r="Q13" s="95"/>
      <c r="R13" s="94">
        <v>11375</v>
      </c>
      <c r="S13" s="95"/>
      <c r="T13" s="94">
        <v>11375</v>
      </c>
      <c r="U13" s="95"/>
      <c r="V13" s="94">
        <v>11375</v>
      </c>
      <c r="W13" s="95"/>
      <c r="X13" s="94">
        <v>11375</v>
      </c>
      <c r="Y13" s="95"/>
      <c r="Z13" s="96">
        <v>11375</v>
      </c>
      <c r="AA13" s="97"/>
      <c r="AB13" s="263"/>
      <c r="AC13" s="99"/>
    </row>
    <row r="14" spans="1:37" ht="24.75" customHeight="1" thickBot="1">
      <c r="A14" s="159" t="s">
        <v>51</v>
      </c>
      <c r="B14" s="160"/>
      <c r="C14" s="161"/>
      <c r="D14" s="144">
        <v>1562</v>
      </c>
      <c r="E14" s="145"/>
      <c r="F14" s="144">
        <v>1562</v>
      </c>
      <c r="G14" s="145"/>
      <c r="H14" s="142">
        <v>1562</v>
      </c>
      <c r="I14" s="143"/>
      <c r="J14" s="142">
        <v>1562</v>
      </c>
      <c r="K14" s="143"/>
      <c r="L14" s="142">
        <v>1562</v>
      </c>
      <c r="M14" s="143"/>
      <c r="N14" s="142">
        <v>1562</v>
      </c>
      <c r="O14" s="143"/>
      <c r="P14" s="142">
        <v>1562</v>
      </c>
      <c r="Q14" s="143"/>
      <c r="R14" s="142">
        <v>1777</v>
      </c>
      <c r="S14" s="143"/>
      <c r="T14" s="142">
        <v>1777</v>
      </c>
      <c r="U14" s="143"/>
      <c r="V14" s="142">
        <v>1777</v>
      </c>
      <c r="W14" s="143"/>
      <c r="X14" s="142">
        <v>1777</v>
      </c>
      <c r="Y14" s="143"/>
      <c r="Z14" s="144">
        <v>1777</v>
      </c>
      <c r="AA14" s="145"/>
      <c r="AB14" s="267"/>
      <c r="AC14" s="147"/>
    </row>
    <row r="15" spans="1:37" ht="24.75" customHeight="1" thickTop="1">
      <c r="A15" s="148" t="s">
        <v>43</v>
      </c>
      <c r="B15" s="20" t="s">
        <v>66</v>
      </c>
      <c r="C15" s="22" t="s">
        <v>44</v>
      </c>
      <c r="D15" s="155">
        <v>10350</v>
      </c>
      <c r="E15" s="156"/>
      <c r="F15" s="155">
        <v>12700</v>
      </c>
      <c r="G15" s="156"/>
      <c r="H15" s="153">
        <v>15200</v>
      </c>
      <c r="I15" s="154"/>
      <c r="J15" s="153">
        <v>17600</v>
      </c>
      <c r="K15" s="154"/>
      <c r="L15" s="153">
        <v>14400</v>
      </c>
      <c r="M15" s="154"/>
      <c r="N15" s="153">
        <v>17000</v>
      </c>
      <c r="O15" s="154"/>
      <c r="P15" s="153">
        <v>17600</v>
      </c>
      <c r="Q15" s="154"/>
      <c r="R15" s="51"/>
      <c r="S15" s="52"/>
      <c r="T15" s="51"/>
      <c r="U15" s="52"/>
      <c r="V15" s="51"/>
      <c r="W15" s="52"/>
      <c r="X15" s="153"/>
      <c r="Y15" s="154"/>
      <c r="Z15" s="56"/>
      <c r="AA15" s="57"/>
      <c r="AB15" s="262"/>
      <c r="AC15" s="87"/>
    </row>
    <row r="16" spans="1:37" ht="24.75" customHeight="1">
      <c r="A16" s="149"/>
      <c r="B16" s="18"/>
      <c r="C16" s="19" t="s">
        <v>45</v>
      </c>
      <c r="D16" s="96"/>
      <c r="E16" s="97"/>
      <c r="F16" s="96"/>
      <c r="G16" s="97"/>
      <c r="H16" s="94"/>
      <c r="I16" s="95"/>
      <c r="J16" s="94"/>
      <c r="K16" s="95"/>
      <c r="L16" s="94"/>
      <c r="M16" s="95"/>
      <c r="N16" s="94"/>
      <c r="O16" s="95"/>
      <c r="P16" s="51"/>
      <c r="Q16" s="52"/>
      <c r="R16" s="51"/>
      <c r="S16" s="52"/>
      <c r="T16" s="51"/>
      <c r="U16" s="52"/>
      <c r="V16" s="51"/>
      <c r="W16" s="52"/>
      <c r="X16" s="51"/>
      <c r="Y16" s="52"/>
      <c r="Z16" s="56"/>
      <c r="AA16" s="57"/>
      <c r="AB16" s="263"/>
      <c r="AC16" s="99"/>
    </row>
    <row r="17" spans="1:29" ht="24.75" customHeight="1">
      <c r="A17" s="149"/>
      <c r="B17" s="18" t="s">
        <v>65</v>
      </c>
      <c r="C17" s="19" t="s">
        <v>46</v>
      </c>
      <c r="D17" s="96"/>
      <c r="E17" s="97"/>
      <c r="F17" s="96"/>
      <c r="G17" s="97"/>
      <c r="H17" s="94"/>
      <c r="I17" s="95"/>
      <c r="J17" s="94"/>
      <c r="K17" s="95"/>
      <c r="L17" s="94"/>
      <c r="M17" s="95"/>
      <c r="N17" s="94"/>
      <c r="O17" s="95"/>
      <c r="P17" s="51"/>
      <c r="Q17" s="52"/>
      <c r="R17" s="51"/>
      <c r="S17" s="52"/>
      <c r="T17" s="51"/>
      <c r="U17" s="52"/>
      <c r="V17" s="51"/>
      <c r="W17" s="52"/>
      <c r="X17" s="51"/>
      <c r="Y17" s="52"/>
      <c r="Z17" s="56"/>
      <c r="AA17" s="57"/>
      <c r="AB17" s="263"/>
      <c r="AC17" s="99"/>
    </row>
    <row r="18" spans="1:29" ht="24.75" customHeight="1">
      <c r="A18" s="149"/>
      <c r="B18" s="100" t="s">
        <v>28</v>
      </c>
      <c r="C18" s="101"/>
      <c r="D18" s="96">
        <v>5000</v>
      </c>
      <c r="E18" s="97"/>
      <c r="F18" s="96">
        <v>7500</v>
      </c>
      <c r="G18" s="97"/>
      <c r="H18" s="94">
        <v>6704</v>
      </c>
      <c r="I18" s="95"/>
      <c r="J18" s="94">
        <v>7980</v>
      </c>
      <c r="K18" s="95"/>
      <c r="L18" s="94">
        <v>7472</v>
      </c>
      <c r="M18" s="95"/>
      <c r="N18" s="94">
        <v>13612</v>
      </c>
      <c r="O18" s="95"/>
      <c r="P18" s="94">
        <v>4496</v>
      </c>
      <c r="Q18" s="95"/>
      <c r="R18" s="94">
        <v>3168</v>
      </c>
      <c r="S18" s="95"/>
      <c r="T18" s="94">
        <v>4800</v>
      </c>
      <c r="U18" s="95"/>
      <c r="V18" s="94">
        <v>2352</v>
      </c>
      <c r="W18" s="95"/>
      <c r="X18" s="94">
        <v>5232</v>
      </c>
      <c r="Y18" s="95"/>
      <c r="Z18" s="96">
        <v>4784</v>
      </c>
      <c r="AA18" s="271"/>
      <c r="AB18" s="263"/>
      <c r="AC18" s="99"/>
    </row>
    <row r="19" spans="1:29" ht="24.75" customHeight="1">
      <c r="A19" s="149"/>
      <c r="B19" s="100" t="s">
        <v>29</v>
      </c>
      <c r="C19" s="101"/>
      <c r="D19" s="96">
        <v>850</v>
      </c>
      <c r="E19" s="97"/>
      <c r="F19" s="96">
        <v>6800</v>
      </c>
      <c r="G19" s="97"/>
      <c r="H19" s="94">
        <v>7650</v>
      </c>
      <c r="I19" s="95"/>
      <c r="J19" s="94">
        <v>10800</v>
      </c>
      <c r="K19" s="95"/>
      <c r="L19" s="94">
        <v>9450</v>
      </c>
      <c r="M19" s="95"/>
      <c r="N19" s="94">
        <v>7200</v>
      </c>
      <c r="O19" s="95"/>
      <c r="P19" s="94">
        <v>1750</v>
      </c>
      <c r="Q19" s="95"/>
      <c r="R19" s="94">
        <v>1800</v>
      </c>
      <c r="S19" s="95"/>
      <c r="T19" s="94">
        <v>3800</v>
      </c>
      <c r="U19" s="95"/>
      <c r="V19" s="94">
        <v>3600</v>
      </c>
      <c r="W19" s="95"/>
      <c r="X19" s="94">
        <v>7850</v>
      </c>
      <c r="Y19" s="95"/>
      <c r="Z19" s="96">
        <v>3100</v>
      </c>
      <c r="AA19" s="271"/>
      <c r="AB19" s="263"/>
      <c r="AC19" s="99"/>
    </row>
    <row r="20" spans="1:29" ht="24.75" customHeight="1" thickBot="1">
      <c r="A20" s="150"/>
      <c r="B20" s="138" t="s">
        <v>30</v>
      </c>
      <c r="C20" s="139"/>
      <c r="D20" s="144"/>
      <c r="E20" s="145"/>
      <c r="F20" s="144"/>
      <c r="G20" s="145"/>
      <c r="H20" s="142"/>
      <c r="I20" s="143"/>
      <c r="J20" s="142">
        <v>10000</v>
      </c>
      <c r="K20" s="143"/>
      <c r="L20" s="142">
        <v>2000</v>
      </c>
      <c r="M20" s="143"/>
      <c r="N20" s="142"/>
      <c r="O20" s="143"/>
      <c r="P20" s="142"/>
      <c r="Q20" s="143"/>
      <c r="R20" s="142"/>
      <c r="S20" s="143"/>
      <c r="T20" s="142"/>
      <c r="U20" s="143"/>
      <c r="V20" s="142"/>
      <c r="W20" s="143"/>
      <c r="X20" s="142"/>
      <c r="Y20" s="143"/>
      <c r="Z20" s="144"/>
      <c r="AA20" s="145"/>
      <c r="AB20" s="267"/>
      <c r="AC20" s="147"/>
    </row>
    <row r="21" spans="1:29" ht="24.75" customHeight="1" thickTop="1">
      <c r="A21" s="77" t="s">
        <v>31</v>
      </c>
      <c r="B21" s="78"/>
      <c r="C21" s="79"/>
      <c r="D21" s="155">
        <f>INT(D7*D11+D8*D13+D10*D12+D15+D16+D17+D18+D19+D20)</f>
        <v>128200</v>
      </c>
      <c r="E21" s="156"/>
      <c r="F21" s="155">
        <f>INT(F7*F11+F8*F13+F10*F14+F9*F12+F15+F16+F17+F18+F19+F20)</f>
        <v>171000</v>
      </c>
      <c r="G21" s="156"/>
      <c r="H21" s="153">
        <f t="shared" ref="H21" si="0">INT(H7*H11+H8*H13+H10*H12+H15+H16+H17+H18+H19+H20)</f>
        <v>181554</v>
      </c>
      <c r="I21" s="154"/>
      <c r="J21" s="153">
        <f t="shared" ref="J21" si="1">INT(J7*J11+J8*J13+J10*J12+J15+J16+J17+J18+J19+J20)</f>
        <v>222380</v>
      </c>
      <c r="K21" s="154"/>
      <c r="L21" s="153">
        <f>INT(L7*L11+L8*L13+L9*L12+L18+L19+L10*L14+L15+L20)</f>
        <v>177322</v>
      </c>
      <c r="M21" s="154"/>
      <c r="N21" s="153">
        <f t="shared" ref="N21" si="2">INT(N7*N11+N8*N13+N10*N12+N15+N16+N17+N18+N19+N20)</f>
        <v>207812</v>
      </c>
      <c r="O21" s="154"/>
      <c r="P21" s="153">
        <f>INT(P7*P11+P8*P13+P10*P12+P15+P16+P17+P18+P19+P20)</f>
        <v>151846</v>
      </c>
      <c r="Q21" s="154"/>
      <c r="R21" s="153">
        <f>INT(R7*R11+R8*R13+R10*R14+R9*R12+R15+R16+R17+R18+R19+R20)</f>
        <v>189243</v>
      </c>
      <c r="S21" s="154"/>
      <c r="T21" s="153">
        <f t="shared" ref="T21" si="3">INT(T7*T11+T8*T13+T10*T12+T15+T16+T17+T18+T19+T20)</f>
        <v>164150</v>
      </c>
      <c r="U21" s="154"/>
      <c r="V21" s="153">
        <f>INT(V7*V11+V8*V13+V10*V14+V9*V12+V15+V16+V17+V18+V19+V20)</f>
        <v>152352</v>
      </c>
      <c r="W21" s="154"/>
      <c r="X21" s="153">
        <f t="shared" ref="X21" si="4">INT(X7*X11+X8*X13+X10*X12+X15+X16+X17+X18+X19+X20)</f>
        <v>177782</v>
      </c>
      <c r="Y21" s="154"/>
      <c r="Z21" s="155">
        <f>INT(Z7*Z11+Z8*Z13+Z9*Z12+Z15+Z16+Z17+Z18+Z19+Z20)</f>
        <v>183959</v>
      </c>
      <c r="AA21" s="156"/>
      <c r="AB21" s="262">
        <f>D21+F21+H21+J21+L21+N21+P21+R21+T21+V21+X21+Z21</f>
        <v>2107600</v>
      </c>
      <c r="AC21" s="87"/>
    </row>
    <row r="22" spans="1:29" ht="24.75" customHeight="1" thickBot="1">
      <c r="A22" s="133" t="s">
        <v>40</v>
      </c>
      <c r="B22" s="134"/>
      <c r="C22" s="135"/>
      <c r="D22" s="73"/>
      <c r="E22" s="74"/>
      <c r="F22" s="73"/>
      <c r="G22" s="74"/>
      <c r="H22" s="71"/>
      <c r="I22" s="72"/>
      <c r="J22" s="71"/>
      <c r="K22" s="72"/>
      <c r="L22" s="71"/>
      <c r="M22" s="72"/>
      <c r="N22" s="71"/>
      <c r="O22" s="72"/>
      <c r="P22" s="71"/>
      <c r="Q22" s="72"/>
      <c r="R22" s="71"/>
      <c r="S22" s="72"/>
      <c r="T22" s="71"/>
      <c r="U22" s="72"/>
      <c r="V22" s="71"/>
      <c r="W22" s="72"/>
      <c r="X22" s="71"/>
      <c r="Y22" s="72"/>
      <c r="Z22" s="73"/>
      <c r="AA22" s="74"/>
      <c r="AB22" s="265"/>
      <c r="AC22" s="121"/>
    </row>
    <row r="23" spans="1:29" ht="24.75" customHeight="1" thickBot="1">
      <c r="A23" s="122" t="s">
        <v>19</v>
      </c>
      <c r="B23" s="123"/>
      <c r="C23" s="124"/>
      <c r="D23" s="129">
        <f>D21+D22</f>
        <v>128200</v>
      </c>
      <c r="E23" s="130"/>
      <c r="F23" s="129">
        <f t="shared" ref="F23" si="5">F21+F22</f>
        <v>171000</v>
      </c>
      <c r="G23" s="130"/>
      <c r="H23" s="127">
        <f t="shared" ref="H23" si="6">H21+H22</f>
        <v>181554</v>
      </c>
      <c r="I23" s="128"/>
      <c r="J23" s="127">
        <f t="shared" ref="J23" si="7">J21+J22</f>
        <v>222380</v>
      </c>
      <c r="K23" s="128"/>
      <c r="L23" s="127">
        <f>L21+L22</f>
        <v>177322</v>
      </c>
      <c r="M23" s="128"/>
      <c r="N23" s="127">
        <f t="shared" ref="N23" si="8">N21+N22</f>
        <v>207812</v>
      </c>
      <c r="O23" s="128"/>
      <c r="P23" s="272">
        <f t="shared" ref="P23" si="9">P21+P22</f>
        <v>151846</v>
      </c>
      <c r="Q23" s="273"/>
      <c r="R23" s="272">
        <f t="shared" ref="R23" si="10">R21+R22</f>
        <v>189243</v>
      </c>
      <c r="S23" s="273"/>
      <c r="T23" s="272">
        <f t="shared" ref="T23" si="11">T21+T22</f>
        <v>164150</v>
      </c>
      <c r="U23" s="273"/>
      <c r="V23" s="272">
        <f>V21+V22</f>
        <v>152352</v>
      </c>
      <c r="W23" s="273"/>
      <c r="X23" s="272">
        <f t="shared" ref="X23" si="12">X21+X22</f>
        <v>177782</v>
      </c>
      <c r="Y23" s="273"/>
      <c r="Z23" s="274">
        <f t="shared" ref="Z23" si="13">Z21+Z22</f>
        <v>183959</v>
      </c>
      <c r="AA23" s="275"/>
      <c r="AB23" s="266">
        <f>D23+F23+H23+J23+L23+N23+P23+R23+T23+V23+X23+Z23</f>
        <v>2107600</v>
      </c>
      <c r="AC23" s="132"/>
    </row>
    <row r="24" spans="1:29" ht="24.75" customHeight="1">
      <c r="A24" s="88" t="s">
        <v>33</v>
      </c>
      <c r="B24" s="108" t="s">
        <v>34</v>
      </c>
      <c r="C24" s="109"/>
      <c r="D24" s="102">
        <f>D23*0.003</f>
        <v>384.6</v>
      </c>
      <c r="E24" s="103"/>
      <c r="F24" s="102">
        <f t="shared" ref="F24" si="14">F23*0.003</f>
        <v>513</v>
      </c>
      <c r="G24" s="103"/>
      <c r="H24" s="92">
        <f t="shared" ref="H24" si="15">H23*0.003</f>
        <v>544.66200000000003</v>
      </c>
      <c r="I24" s="93"/>
      <c r="J24" s="92">
        <f t="shared" ref="J24" si="16">J23*0.003</f>
        <v>667.14</v>
      </c>
      <c r="K24" s="93"/>
      <c r="L24" s="92">
        <f t="shared" ref="L24" si="17">L23*0.003</f>
        <v>531.96600000000001</v>
      </c>
      <c r="M24" s="93"/>
      <c r="N24" s="92">
        <f t="shared" ref="N24" si="18">N23*0.003</f>
        <v>623.43600000000004</v>
      </c>
      <c r="O24" s="93"/>
      <c r="P24" s="92">
        <f t="shared" ref="P24" si="19">P23*0.003</f>
        <v>455.53800000000001</v>
      </c>
      <c r="Q24" s="93"/>
      <c r="R24" s="92">
        <f t="shared" ref="R24" si="20">R23*0.003</f>
        <v>567.72900000000004</v>
      </c>
      <c r="S24" s="93"/>
      <c r="T24" s="92">
        <f t="shared" ref="T24" si="21">T23*0.003</f>
        <v>492.45</v>
      </c>
      <c r="U24" s="93"/>
      <c r="V24" s="92">
        <f t="shared" ref="V24" si="22">V23*0.003</f>
        <v>457.05599999999998</v>
      </c>
      <c r="W24" s="93"/>
      <c r="X24" s="92">
        <f t="shared" ref="X24" si="23">X23*0.003</f>
        <v>533.346</v>
      </c>
      <c r="Y24" s="93"/>
      <c r="Z24" s="102">
        <f t="shared" ref="Z24" si="24">Z23*0.003</f>
        <v>551.87700000000007</v>
      </c>
      <c r="AA24" s="276"/>
      <c r="AB24" s="264"/>
      <c r="AC24" s="105"/>
    </row>
    <row r="25" spans="1:29" ht="24.75" customHeight="1">
      <c r="A25" s="89"/>
      <c r="B25" s="100" t="s">
        <v>35</v>
      </c>
      <c r="C25" s="101"/>
      <c r="D25" s="96">
        <v>2800</v>
      </c>
      <c r="E25" s="97"/>
      <c r="F25" s="96">
        <v>3480</v>
      </c>
      <c r="G25" s="97"/>
      <c r="H25" s="94">
        <v>5340</v>
      </c>
      <c r="I25" s="95"/>
      <c r="J25" s="94">
        <v>5200</v>
      </c>
      <c r="K25" s="95"/>
      <c r="L25" s="94">
        <v>3550</v>
      </c>
      <c r="M25" s="95"/>
      <c r="N25" s="94">
        <v>4700</v>
      </c>
      <c r="O25" s="95"/>
      <c r="P25" s="94">
        <v>3200</v>
      </c>
      <c r="Q25" s="95"/>
      <c r="R25" s="94">
        <v>4410</v>
      </c>
      <c r="S25" s="95"/>
      <c r="T25" s="94">
        <v>3980</v>
      </c>
      <c r="U25" s="95"/>
      <c r="V25" s="94">
        <v>2520</v>
      </c>
      <c r="W25" s="95"/>
      <c r="X25" s="94">
        <v>3200</v>
      </c>
      <c r="Y25" s="95"/>
      <c r="Z25" s="96">
        <v>3770</v>
      </c>
      <c r="AA25" s="271"/>
      <c r="AB25" s="263"/>
      <c r="AC25" s="99"/>
    </row>
    <row r="26" spans="1:29" ht="24.75" customHeight="1">
      <c r="A26" s="89"/>
      <c r="B26" s="100" t="s">
        <v>48</v>
      </c>
      <c r="C26" s="101"/>
      <c r="D26" s="96">
        <v>5400</v>
      </c>
      <c r="E26" s="97"/>
      <c r="F26" s="96">
        <v>5400</v>
      </c>
      <c r="G26" s="97"/>
      <c r="H26" s="94">
        <v>6200</v>
      </c>
      <c r="I26" s="95"/>
      <c r="J26" s="94">
        <v>5800</v>
      </c>
      <c r="K26" s="95"/>
      <c r="L26" s="94">
        <v>5800</v>
      </c>
      <c r="M26" s="95"/>
      <c r="N26" s="94">
        <v>5800</v>
      </c>
      <c r="O26" s="95"/>
      <c r="P26" s="94">
        <v>5800</v>
      </c>
      <c r="Q26" s="95"/>
      <c r="R26" s="94">
        <v>5800</v>
      </c>
      <c r="S26" s="95"/>
      <c r="T26" s="94">
        <v>5800</v>
      </c>
      <c r="U26" s="95"/>
      <c r="V26" s="94">
        <v>5800</v>
      </c>
      <c r="W26" s="95"/>
      <c r="X26" s="94">
        <v>5800</v>
      </c>
      <c r="Y26" s="95"/>
      <c r="Z26" s="96">
        <v>5800</v>
      </c>
      <c r="AA26" s="271"/>
      <c r="AB26" s="263"/>
      <c r="AC26" s="99"/>
    </row>
    <row r="27" spans="1:29" ht="24.75" customHeight="1">
      <c r="A27" s="90"/>
      <c r="B27" s="100" t="s">
        <v>49</v>
      </c>
      <c r="C27" s="101"/>
      <c r="D27" s="84">
        <v>24532</v>
      </c>
      <c r="E27" s="85"/>
      <c r="F27" s="84">
        <v>24532</v>
      </c>
      <c r="G27" s="85"/>
      <c r="H27" s="82">
        <v>27108</v>
      </c>
      <c r="I27" s="83"/>
      <c r="J27" s="82">
        <v>27108</v>
      </c>
      <c r="K27" s="83"/>
      <c r="L27" s="82">
        <v>33055</v>
      </c>
      <c r="M27" s="83"/>
      <c r="N27" s="82">
        <v>33055</v>
      </c>
      <c r="O27" s="83"/>
      <c r="P27" s="94">
        <v>33055</v>
      </c>
      <c r="Q27" s="95"/>
      <c r="R27" s="94">
        <v>33055</v>
      </c>
      <c r="S27" s="95"/>
      <c r="T27" s="94">
        <v>33055</v>
      </c>
      <c r="U27" s="95"/>
      <c r="V27" s="94">
        <v>33055</v>
      </c>
      <c r="W27" s="95"/>
      <c r="X27" s="94">
        <v>33055</v>
      </c>
      <c r="Y27" s="95"/>
      <c r="Z27" s="96">
        <v>33055</v>
      </c>
      <c r="AA27" s="271"/>
      <c r="AB27" s="262"/>
      <c r="AC27" s="87"/>
    </row>
    <row r="28" spans="1:29" ht="24.75" customHeight="1" thickBot="1">
      <c r="A28" s="91"/>
      <c r="B28" s="112" t="s">
        <v>52</v>
      </c>
      <c r="C28" s="113"/>
      <c r="D28" s="73">
        <v>100000</v>
      </c>
      <c r="E28" s="74"/>
      <c r="F28" s="73">
        <v>0</v>
      </c>
      <c r="G28" s="74"/>
      <c r="H28" s="71">
        <v>0</v>
      </c>
      <c r="I28" s="72"/>
      <c r="J28" s="71">
        <v>1500</v>
      </c>
      <c r="K28" s="72"/>
      <c r="L28" s="71">
        <v>0</v>
      </c>
      <c r="M28" s="72"/>
      <c r="N28" s="71">
        <v>7500</v>
      </c>
      <c r="O28" s="72"/>
      <c r="P28" s="71">
        <v>0</v>
      </c>
      <c r="Q28" s="72"/>
      <c r="R28" s="71">
        <v>0</v>
      </c>
      <c r="S28" s="72"/>
      <c r="T28" s="71">
        <v>0</v>
      </c>
      <c r="U28" s="72"/>
      <c r="V28" s="71">
        <v>0</v>
      </c>
      <c r="W28" s="72"/>
      <c r="X28" s="71">
        <v>0</v>
      </c>
      <c r="Y28" s="72"/>
      <c r="Z28" s="73">
        <v>0</v>
      </c>
      <c r="AA28" s="277"/>
      <c r="AB28" s="261"/>
      <c r="AC28" s="76"/>
    </row>
    <row r="29" spans="1:29" ht="24.75" customHeight="1" thickBot="1">
      <c r="A29" s="77" t="s">
        <v>37</v>
      </c>
      <c r="B29" s="78"/>
      <c r="C29" s="79"/>
      <c r="D29" s="84">
        <f>SUM(D24:D28)</f>
        <v>133116.6</v>
      </c>
      <c r="E29" s="85"/>
      <c r="F29" s="84">
        <f t="shared" ref="F29" si="25">SUM(F24:F28)</f>
        <v>33925</v>
      </c>
      <c r="G29" s="85"/>
      <c r="H29" s="82">
        <f t="shared" ref="H29" si="26">SUM(H24:H28)</f>
        <v>39192.661999999997</v>
      </c>
      <c r="I29" s="83"/>
      <c r="J29" s="82">
        <f t="shared" ref="J29" si="27">SUM(J24:J28)</f>
        <v>40275.14</v>
      </c>
      <c r="K29" s="83"/>
      <c r="L29" s="82">
        <f t="shared" ref="L29" si="28">SUM(L24:L28)</f>
        <v>42936.966</v>
      </c>
      <c r="M29" s="83"/>
      <c r="N29" s="82">
        <f t="shared" ref="N29" si="29">SUM(N24:N28)</f>
        <v>51678.436000000002</v>
      </c>
      <c r="O29" s="83"/>
      <c r="P29" s="82">
        <f t="shared" ref="P29" si="30">SUM(P24:P28)</f>
        <v>42510.538</v>
      </c>
      <c r="Q29" s="83"/>
      <c r="R29" s="82">
        <f>SUM(R24:R28)</f>
        <v>43832.728999999999</v>
      </c>
      <c r="S29" s="83"/>
      <c r="T29" s="82">
        <f t="shared" ref="T29" si="31">SUM(T24:T28)</f>
        <v>43327.45</v>
      </c>
      <c r="U29" s="83"/>
      <c r="V29" s="82">
        <f t="shared" ref="V29" si="32">SUM(V24:V28)</f>
        <v>41832.055999999997</v>
      </c>
      <c r="W29" s="83"/>
      <c r="X29" s="82">
        <f t="shared" ref="X29" si="33">SUM(X24:X28)</f>
        <v>42588.345999999998</v>
      </c>
      <c r="Y29" s="83"/>
      <c r="Z29" s="84">
        <f>SUM(Z24:Z28)</f>
        <v>43176.877</v>
      </c>
      <c r="AA29" s="240"/>
      <c r="AB29" s="262">
        <f t="shared" ref="AB29" si="34">SUM(AB24:AB28)</f>
        <v>0</v>
      </c>
      <c r="AC29" s="87"/>
    </row>
    <row r="30" spans="1:29" ht="24.75" customHeight="1" thickTop="1" thickBot="1">
      <c r="A30" s="66" t="s">
        <v>38</v>
      </c>
      <c r="B30" s="67"/>
      <c r="C30" s="68"/>
      <c r="D30" s="62">
        <f>D23-D29</f>
        <v>-4916.6000000000058</v>
      </c>
      <c r="E30" s="63"/>
      <c r="F30" s="62">
        <f>F23-F29+F25</f>
        <v>140555</v>
      </c>
      <c r="G30" s="63"/>
      <c r="H30" s="69">
        <f>H23-H29</f>
        <v>142361.33799999999</v>
      </c>
      <c r="I30" s="70"/>
      <c r="J30" s="69">
        <f>J23-J29</f>
        <v>182104.86</v>
      </c>
      <c r="K30" s="70"/>
      <c r="L30" s="69">
        <f>L23-L29</f>
        <v>134385.03399999999</v>
      </c>
      <c r="M30" s="70"/>
      <c r="N30" s="69">
        <f>N23-N29</f>
        <v>156133.56400000001</v>
      </c>
      <c r="O30" s="70"/>
      <c r="P30" s="69">
        <f>P23-P29</f>
        <v>109335.462</v>
      </c>
      <c r="Q30" s="70"/>
      <c r="R30" s="69">
        <f>R23-R29</f>
        <v>145410.27100000001</v>
      </c>
      <c r="S30" s="70"/>
      <c r="T30" s="69">
        <f>T23-T29</f>
        <v>120822.55</v>
      </c>
      <c r="U30" s="70"/>
      <c r="V30" s="60">
        <f>V23-V29</f>
        <v>110519.944</v>
      </c>
      <c r="W30" s="61"/>
      <c r="X30" s="60">
        <f>X21-X29</f>
        <v>135193.65400000001</v>
      </c>
      <c r="Y30" s="61"/>
      <c r="Z30" s="62">
        <f>Z23-Z29</f>
        <v>140782.12299999999</v>
      </c>
      <c r="AA30" s="239"/>
      <c r="AB30" s="278">
        <f>D30+F30+H30+J30+L30+N30+P30+R30+T30+V30+X30+Z30</f>
        <v>1512687.2</v>
      </c>
      <c r="AC30" s="65"/>
    </row>
    <row r="31" spans="1:29">
      <c r="A31" s="205" t="s">
        <v>86</v>
      </c>
      <c r="B31" s="205"/>
      <c r="C31" s="216"/>
      <c r="D31" s="216"/>
      <c r="E31" s="216"/>
      <c r="F31" s="216"/>
      <c r="G31" s="216"/>
      <c r="H31" s="216"/>
      <c r="I31" s="216"/>
      <c r="J31" s="216"/>
      <c r="K31" s="216"/>
      <c r="L31" s="216"/>
      <c r="M31" s="216"/>
      <c r="N31" s="216"/>
      <c r="O31" s="216"/>
      <c r="P31" s="216"/>
      <c r="Q31" s="216"/>
      <c r="R31" s="216"/>
      <c r="S31" s="216"/>
      <c r="T31" s="216"/>
      <c r="U31" s="216"/>
      <c r="V31" s="216"/>
      <c r="W31" s="216"/>
      <c r="X31" s="216"/>
      <c r="Y31" s="216"/>
      <c r="Z31" s="216"/>
      <c r="AA31" s="216"/>
      <c r="AB31" s="216"/>
      <c r="AC31" s="216"/>
    </row>
    <row r="32" spans="1:29" ht="15.75" thickBot="1">
      <c r="A32" s="217"/>
      <c r="B32" s="217"/>
      <c r="C32" s="217"/>
      <c r="D32" s="217"/>
      <c r="E32" s="217"/>
      <c r="F32" s="217"/>
      <c r="G32" s="217"/>
      <c r="H32" s="217"/>
      <c r="I32" s="217"/>
      <c r="J32" s="217"/>
      <c r="K32" s="217"/>
      <c r="L32" s="217"/>
      <c r="M32" s="217"/>
      <c r="N32" s="217"/>
      <c r="O32" s="217"/>
      <c r="P32" s="217"/>
      <c r="Q32" s="217"/>
      <c r="R32" s="217"/>
      <c r="S32" s="217"/>
      <c r="T32" s="217"/>
      <c r="U32" s="217"/>
      <c r="V32" s="217"/>
      <c r="W32" s="217"/>
      <c r="X32" s="217"/>
      <c r="Y32" s="217"/>
      <c r="Z32" s="217"/>
      <c r="AA32" s="217"/>
      <c r="AB32" s="217"/>
      <c r="AC32" s="217"/>
    </row>
    <row r="33" spans="1:37" ht="15.75" thickTop="1">
      <c r="A33" s="180" t="s">
        <v>0</v>
      </c>
      <c r="B33" s="181"/>
      <c r="C33" s="181"/>
      <c r="D33" s="182"/>
      <c r="E33" s="183" t="s">
        <v>1</v>
      </c>
      <c r="F33" s="181"/>
      <c r="G33" s="181"/>
      <c r="H33" s="181"/>
      <c r="I33" s="181"/>
      <c r="J33" s="181"/>
      <c r="K33" s="182"/>
      <c r="L33" s="183" t="s">
        <v>2</v>
      </c>
      <c r="M33" s="181"/>
      <c r="N33" s="181"/>
      <c r="O33" s="181"/>
      <c r="P33" s="181"/>
      <c r="Q33" s="181"/>
      <c r="R33" s="182"/>
      <c r="S33" s="183" t="s">
        <v>3</v>
      </c>
      <c r="T33" s="181"/>
      <c r="U33" s="181"/>
      <c r="V33" s="181"/>
      <c r="W33" s="181"/>
      <c r="X33" s="181"/>
      <c r="Y33" s="182"/>
      <c r="Z33" s="181" t="s">
        <v>4</v>
      </c>
      <c r="AA33" s="181"/>
      <c r="AB33" s="181"/>
      <c r="AC33" s="184"/>
    </row>
    <row r="34" spans="1:37" ht="35.25" customHeight="1" thickBot="1">
      <c r="A34" s="185"/>
      <c r="B34" s="186"/>
      <c r="C34" s="187"/>
      <c r="D34" s="139"/>
      <c r="E34" s="188" t="s">
        <v>47</v>
      </c>
      <c r="F34" s="189"/>
      <c r="G34" s="189"/>
      <c r="H34" s="189"/>
      <c r="I34" s="189"/>
      <c r="J34" s="189"/>
      <c r="K34" s="190"/>
      <c r="L34" s="199"/>
      <c r="M34" s="200"/>
      <c r="N34" s="200"/>
      <c r="O34" s="200"/>
      <c r="P34" s="200"/>
      <c r="Q34" s="200"/>
      <c r="R34" s="201"/>
      <c r="S34" s="191" t="s">
        <v>72</v>
      </c>
      <c r="T34" s="192"/>
      <c r="U34" s="192"/>
      <c r="V34" s="192"/>
      <c r="W34" s="192"/>
      <c r="X34" s="192"/>
      <c r="Y34" s="193"/>
      <c r="Z34" s="194" t="s">
        <v>5</v>
      </c>
      <c r="AA34" s="194"/>
      <c r="AB34" s="194"/>
      <c r="AC34" s="195"/>
    </row>
    <row r="35" spans="1:37" ht="10.5" customHeight="1" thickTop="1" thickBo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37" ht="24.75" customHeight="1">
      <c r="A36" s="170" t="s">
        <v>6</v>
      </c>
      <c r="B36" s="171"/>
      <c r="C36" s="172"/>
      <c r="D36" s="173" t="s">
        <v>11</v>
      </c>
      <c r="E36" s="174"/>
      <c r="F36" s="173" t="s">
        <v>12</v>
      </c>
      <c r="G36" s="174"/>
      <c r="H36" s="167" t="s">
        <v>13</v>
      </c>
      <c r="I36" s="168"/>
      <c r="J36" s="167" t="s">
        <v>14</v>
      </c>
      <c r="K36" s="168"/>
      <c r="L36" s="167" t="s">
        <v>15</v>
      </c>
      <c r="M36" s="168"/>
      <c r="N36" s="167" t="s">
        <v>16</v>
      </c>
      <c r="O36" s="168"/>
      <c r="P36" s="167" t="s">
        <v>17</v>
      </c>
      <c r="Q36" s="168"/>
      <c r="R36" s="167" t="s">
        <v>18</v>
      </c>
      <c r="S36" s="168"/>
      <c r="T36" s="167" t="s">
        <v>7</v>
      </c>
      <c r="U36" s="168"/>
      <c r="V36" s="167" t="s">
        <v>8</v>
      </c>
      <c r="W36" s="168"/>
      <c r="X36" s="167" t="s">
        <v>9</v>
      </c>
      <c r="Y36" s="168"/>
      <c r="Z36" s="167" t="s">
        <v>10</v>
      </c>
      <c r="AA36" s="237"/>
      <c r="AB36" s="238" t="s">
        <v>19</v>
      </c>
      <c r="AC36" s="169"/>
    </row>
    <row r="37" spans="1:37" ht="24.75" customHeight="1">
      <c r="A37" s="162" t="s">
        <v>41</v>
      </c>
      <c r="B37" s="163"/>
      <c r="C37" s="164"/>
      <c r="D37" s="33">
        <v>23</v>
      </c>
      <c r="E37" s="34" t="s">
        <v>20</v>
      </c>
      <c r="F37" s="33">
        <v>23</v>
      </c>
      <c r="G37" s="34" t="s">
        <v>20</v>
      </c>
      <c r="H37" s="3">
        <v>19</v>
      </c>
      <c r="I37" s="4" t="s">
        <v>20</v>
      </c>
      <c r="J37" s="3">
        <v>22</v>
      </c>
      <c r="K37" s="4" t="s">
        <v>20</v>
      </c>
      <c r="L37" s="3">
        <v>18</v>
      </c>
      <c r="M37" s="4" t="s">
        <v>20</v>
      </c>
      <c r="N37" s="3">
        <v>20</v>
      </c>
      <c r="O37" s="4" t="s">
        <v>20</v>
      </c>
      <c r="P37" s="3">
        <v>16</v>
      </c>
      <c r="Q37" s="4" t="s">
        <v>20</v>
      </c>
      <c r="R37" s="3">
        <v>19</v>
      </c>
      <c r="S37" s="4" t="s">
        <v>20</v>
      </c>
      <c r="T37" s="3">
        <v>17</v>
      </c>
      <c r="U37" s="4" t="s">
        <v>20</v>
      </c>
      <c r="V37" s="3">
        <v>16</v>
      </c>
      <c r="W37" s="4" t="s">
        <v>20</v>
      </c>
      <c r="X37" s="3">
        <v>18</v>
      </c>
      <c r="Y37" s="4" t="s">
        <v>20</v>
      </c>
      <c r="Z37" s="3">
        <v>18</v>
      </c>
      <c r="AA37" s="4" t="s">
        <v>20</v>
      </c>
      <c r="AB37" s="24"/>
      <c r="AC37" s="9" t="s">
        <v>20</v>
      </c>
      <c r="AF37" s="198" t="s">
        <v>77</v>
      </c>
      <c r="AG37" s="198"/>
      <c r="AH37" s="198"/>
      <c r="AI37" s="198"/>
      <c r="AJ37" s="198"/>
      <c r="AK37" s="198"/>
    </row>
    <row r="38" spans="1:37" ht="24.75" customHeight="1">
      <c r="A38" s="162" t="s">
        <v>42</v>
      </c>
      <c r="B38" s="163"/>
      <c r="C38" s="164"/>
      <c r="D38" s="33">
        <v>1</v>
      </c>
      <c r="E38" s="34" t="s">
        <v>20</v>
      </c>
      <c r="F38" s="33">
        <v>1</v>
      </c>
      <c r="G38" s="34" t="s">
        <v>20</v>
      </c>
      <c r="H38" s="3"/>
      <c r="I38" s="4" t="s">
        <v>20</v>
      </c>
      <c r="J38" s="3"/>
      <c r="K38" s="4" t="s">
        <v>20</v>
      </c>
      <c r="L38" s="3"/>
      <c r="M38" s="4" t="s">
        <v>20</v>
      </c>
      <c r="N38" s="3">
        <v>1</v>
      </c>
      <c r="O38" s="4" t="s">
        <v>20</v>
      </c>
      <c r="P38" s="3"/>
      <c r="Q38" s="4" t="s">
        <v>20</v>
      </c>
      <c r="R38" s="3">
        <v>1</v>
      </c>
      <c r="S38" s="4" t="s">
        <v>20</v>
      </c>
      <c r="T38" s="3"/>
      <c r="U38" s="4" t="s">
        <v>20</v>
      </c>
      <c r="V38" s="3"/>
      <c r="W38" s="4" t="s">
        <v>20</v>
      </c>
      <c r="X38" s="3"/>
      <c r="Y38" s="4" t="s">
        <v>20</v>
      </c>
      <c r="Z38" s="3">
        <v>1</v>
      </c>
      <c r="AA38" s="4" t="s">
        <v>20</v>
      </c>
      <c r="AB38" s="24"/>
      <c r="AC38" s="9" t="s">
        <v>21</v>
      </c>
      <c r="AF38" s="198"/>
      <c r="AG38" s="198"/>
      <c r="AH38" s="198"/>
      <c r="AI38" s="198"/>
      <c r="AJ38" s="198"/>
      <c r="AK38" s="198"/>
    </row>
    <row r="39" spans="1:37" ht="24.75" customHeight="1">
      <c r="A39" s="162" t="s">
        <v>50</v>
      </c>
      <c r="B39" s="163"/>
      <c r="C39" s="164"/>
      <c r="D39" s="33"/>
      <c r="E39" s="34" t="s">
        <v>21</v>
      </c>
      <c r="F39" s="33"/>
      <c r="G39" s="34" t="s">
        <v>21</v>
      </c>
      <c r="H39" s="3"/>
      <c r="I39" s="4" t="s">
        <v>21</v>
      </c>
      <c r="J39" s="3"/>
      <c r="K39" s="4" t="s">
        <v>21</v>
      </c>
      <c r="L39" s="3"/>
      <c r="M39" s="4" t="s">
        <v>21</v>
      </c>
      <c r="N39" s="3"/>
      <c r="O39" s="4" t="s">
        <v>21</v>
      </c>
      <c r="P39" s="3"/>
      <c r="Q39" s="4" t="s">
        <v>21</v>
      </c>
      <c r="R39" s="3"/>
      <c r="S39" s="4" t="s">
        <v>21</v>
      </c>
      <c r="T39" s="3"/>
      <c r="U39" s="4" t="s">
        <v>21</v>
      </c>
      <c r="V39" s="3"/>
      <c r="W39" s="4" t="s">
        <v>21</v>
      </c>
      <c r="X39" s="3"/>
      <c r="Y39" s="4" t="s">
        <v>21</v>
      </c>
      <c r="Z39" s="3"/>
      <c r="AA39" s="4" t="s">
        <v>21</v>
      </c>
      <c r="AB39" s="24"/>
      <c r="AC39" s="9" t="s">
        <v>21</v>
      </c>
      <c r="AF39" s="204"/>
      <c r="AG39" s="204"/>
      <c r="AH39" s="204"/>
      <c r="AI39" s="204"/>
      <c r="AJ39" s="204"/>
      <c r="AK39" s="204"/>
    </row>
    <row r="40" spans="1:37" ht="24.75" customHeight="1" thickBot="1">
      <c r="A40" s="162" t="s">
        <v>62</v>
      </c>
      <c r="B40" s="163"/>
      <c r="C40" s="164"/>
      <c r="D40" s="33"/>
      <c r="E40" s="34" t="s">
        <v>21</v>
      </c>
      <c r="F40" s="33"/>
      <c r="G40" s="34" t="s">
        <v>21</v>
      </c>
      <c r="H40" s="3"/>
      <c r="I40" s="4" t="s">
        <v>21</v>
      </c>
      <c r="J40" s="3"/>
      <c r="K40" s="4" t="s">
        <v>21</v>
      </c>
      <c r="L40" s="3"/>
      <c r="M40" s="4" t="s">
        <v>21</v>
      </c>
      <c r="N40" s="3"/>
      <c r="O40" s="4" t="s">
        <v>21</v>
      </c>
      <c r="P40" s="3"/>
      <c r="Q40" s="4" t="s">
        <v>21</v>
      </c>
      <c r="R40" s="3"/>
      <c r="S40" s="4" t="s">
        <v>21</v>
      </c>
      <c r="T40" s="3"/>
      <c r="U40" s="4" t="s">
        <v>21</v>
      </c>
      <c r="V40" s="3"/>
      <c r="W40" s="4" t="s">
        <v>21</v>
      </c>
      <c r="X40" s="3"/>
      <c r="Y40" s="4" t="s">
        <v>21</v>
      </c>
      <c r="Z40" s="3"/>
      <c r="AA40" s="4" t="s">
        <v>21</v>
      </c>
      <c r="AB40" s="24"/>
      <c r="AC40" s="9" t="s">
        <v>21</v>
      </c>
      <c r="AF40" s="204"/>
      <c r="AG40" s="204"/>
      <c r="AH40" s="204"/>
      <c r="AI40" s="204"/>
      <c r="AJ40" s="204"/>
      <c r="AK40" s="204"/>
    </row>
    <row r="41" spans="1:37" ht="24.75" customHeight="1" thickTop="1">
      <c r="A41" s="77" t="s">
        <v>25</v>
      </c>
      <c r="B41" s="78"/>
      <c r="C41" s="79"/>
      <c r="D41" s="151">
        <v>8000</v>
      </c>
      <c r="E41" s="152"/>
      <c r="F41" s="151">
        <v>8000</v>
      </c>
      <c r="G41" s="152"/>
      <c r="H41" s="153">
        <v>8000</v>
      </c>
      <c r="I41" s="154"/>
      <c r="J41" s="153">
        <v>8000</v>
      </c>
      <c r="K41" s="154"/>
      <c r="L41" s="153">
        <v>8000</v>
      </c>
      <c r="M41" s="154"/>
      <c r="N41" s="153">
        <v>8000</v>
      </c>
      <c r="O41" s="154"/>
      <c r="P41" s="153">
        <v>8000</v>
      </c>
      <c r="Q41" s="154"/>
      <c r="R41" s="153">
        <v>9100</v>
      </c>
      <c r="S41" s="154"/>
      <c r="T41" s="153">
        <v>9150</v>
      </c>
      <c r="U41" s="154"/>
      <c r="V41" s="153">
        <v>9150</v>
      </c>
      <c r="W41" s="154"/>
      <c r="X41" s="153">
        <v>9150</v>
      </c>
      <c r="Y41" s="154"/>
      <c r="Z41" s="153">
        <v>9150</v>
      </c>
      <c r="AA41" s="154"/>
      <c r="AB41" s="268"/>
      <c r="AC41" s="158"/>
      <c r="AF41" s="196" t="s">
        <v>79</v>
      </c>
      <c r="AG41" s="196"/>
      <c r="AH41" s="196"/>
      <c r="AI41" s="196" t="s">
        <v>80</v>
      </c>
      <c r="AJ41" s="196"/>
      <c r="AK41" s="196"/>
    </row>
    <row r="42" spans="1:37" ht="24.75" customHeight="1">
      <c r="A42" s="162" t="s">
        <v>50</v>
      </c>
      <c r="B42" s="163"/>
      <c r="C42" s="164"/>
      <c r="D42" s="106">
        <v>1250</v>
      </c>
      <c r="E42" s="107"/>
      <c r="F42" s="106">
        <v>1250</v>
      </c>
      <c r="G42" s="107"/>
      <c r="H42" s="94">
        <v>1250</v>
      </c>
      <c r="I42" s="95"/>
      <c r="J42" s="94">
        <v>1250</v>
      </c>
      <c r="K42" s="95"/>
      <c r="L42" s="94">
        <v>1250</v>
      </c>
      <c r="M42" s="95"/>
      <c r="N42" s="94">
        <v>1250</v>
      </c>
      <c r="O42" s="95"/>
      <c r="P42" s="94">
        <v>1250</v>
      </c>
      <c r="Q42" s="95"/>
      <c r="R42" s="94">
        <v>1421</v>
      </c>
      <c r="S42" s="95"/>
      <c r="T42" s="94">
        <v>1421</v>
      </c>
      <c r="U42" s="95"/>
      <c r="V42" s="94">
        <v>1421</v>
      </c>
      <c r="W42" s="95"/>
      <c r="X42" s="94">
        <v>1421</v>
      </c>
      <c r="Y42" s="95"/>
      <c r="Z42" s="94">
        <v>1421</v>
      </c>
      <c r="AA42" s="95"/>
      <c r="AB42" s="263"/>
      <c r="AC42" s="99"/>
      <c r="AF42" s="197"/>
      <c r="AG42" s="197"/>
      <c r="AH42" s="197"/>
      <c r="AI42" s="197"/>
      <c r="AJ42" s="197"/>
      <c r="AK42" s="197"/>
    </row>
    <row r="43" spans="1:37" ht="24.75" customHeight="1">
      <c r="A43" s="165" t="s">
        <v>27</v>
      </c>
      <c r="B43" s="166"/>
      <c r="C43" s="163"/>
      <c r="D43" s="106">
        <v>10000</v>
      </c>
      <c r="E43" s="107"/>
      <c r="F43" s="106">
        <v>10000</v>
      </c>
      <c r="G43" s="107"/>
      <c r="H43" s="94">
        <v>10000</v>
      </c>
      <c r="I43" s="95"/>
      <c r="J43" s="94">
        <v>10000</v>
      </c>
      <c r="K43" s="95"/>
      <c r="L43" s="94">
        <v>10000</v>
      </c>
      <c r="M43" s="95"/>
      <c r="N43" s="94">
        <v>10000</v>
      </c>
      <c r="O43" s="95"/>
      <c r="P43" s="94">
        <v>10000</v>
      </c>
      <c r="Q43" s="95"/>
      <c r="R43" s="94">
        <v>11375</v>
      </c>
      <c r="S43" s="95"/>
      <c r="T43" s="94">
        <v>11375</v>
      </c>
      <c r="U43" s="95"/>
      <c r="V43" s="94">
        <v>11375</v>
      </c>
      <c r="W43" s="95"/>
      <c r="X43" s="94">
        <v>11375</v>
      </c>
      <c r="Y43" s="95"/>
      <c r="Z43" s="94">
        <v>11375</v>
      </c>
      <c r="AA43" s="95"/>
      <c r="AB43" s="263"/>
      <c r="AC43" s="99"/>
    </row>
    <row r="44" spans="1:37" ht="24.75" customHeight="1" thickBot="1">
      <c r="A44" s="159" t="s">
        <v>51</v>
      </c>
      <c r="B44" s="160"/>
      <c r="C44" s="161"/>
      <c r="D44" s="140">
        <v>1562</v>
      </c>
      <c r="E44" s="141"/>
      <c r="F44" s="140">
        <v>1562</v>
      </c>
      <c r="G44" s="141"/>
      <c r="H44" s="142">
        <v>1562</v>
      </c>
      <c r="I44" s="143"/>
      <c r="J44" s="142">
        <v>1562</v>
      </c>
      <c r="K44" s="143"/>
      <c r="L44" s="142">
        <v>1562</v>
      </c>
      <c r="M44" s="143"/>
      <c r="N44" s="142">
        <v>1562</v>
      </c>
      <c r="O44" s="143"/>
      <c r="P44" s="142">
        <v>1562</v>
      </c>
      <c r="Q44" s="143"/>
      <c r="R44" s="142">
        <v>1777</v>
      </c>
      <c r="S44" s="143"/>
      <c r="T44" s="142">
        <v>1777</v>
      </c>
      <c r="U44" s="143"/>
      <c r="V44" s="142">
        <v>1777</v>
      </c>
      <c r="W44" s="143"/>
      <c r="X44" s="142">
        <v>1777</v>
      </c>
      <c r="Y44" s="143"/>
      <c r="Z44" s="142">
        <v>1777</v>
      </c>
      <c r="AA44" s="143"/>
      <c r="AB44" s="267"/>
      <c r="AC44" s="147"/>
    </row>
    <row r="45" spans="1:37" ht="24.75" customHeight="1" thickTop="1">
      <c r="A45" s="148" t="s">
        <v>43</v>
      </c>
      <c r="B45" s="20" t="s">
        <v>66</v>
      </c>
      <c r="C45" s="22" t="s">
        <v>44</v>
      </c>
      <c r="D45" s="151">
        <v>19400</v>
      </c>
      <c r="E45" s="152"/>
      <c r="F45" s="151">
        <v>19400</v>
      </c>
      <c r="G45" s="152"/>
      <c r="H45" s="153">
        <v>15200</v>
      </c>
      <c r="I45" s="154"/>
      <c r="J45" s="153">
        <v>17600</v>
      </c>
      <c r="K45" s="154"/>
      <c r="L45" s="153">
        <v>14400</v>
      </c>
      <c r="M45" s="154"/>
      <c r="N45" s="153">
        <v>17000</v>
      </c>
      <c r="O45" s="154"/>
      <c r="P45" s="153">
        <v>17600</v>
      </c>
      <c r="Q45" s="154"/>
      <c r="R45" s="51"/>
      <c r="S45" s="52"/>
      <c r="T45" s="51"/>
      <c r="U45" s="52"/>
      <c r="V45" s="51"/>
      <c r="W45" s="52"/>
      <c r="X45" s="153"/>
      <c r="Y45" s="154"/>
      <c r="Z45" s="51"/>
      <c r="AA45" s="52"/>
      <c r="AB45" s="262"/>
      <c r="AC45" s="87"/>
    </row>
    <row r="46" spans="1:37" ht="24.75" customHeight="1">
      <c r="A46" s="149"/>
      <c r="B46" s="18"/>
      <c r="C46" s="19" t="s">
        <v>45</v>
      </c>
      <c r="D46" s="106"/>
      <c r="E46" s="107"/>
      <c r="F46" s="106"/>
      <c r="G46" s="107"/>
      <c r="H46" s="94"/>
      <c r="I46" s="95"/>
      <c r="J46" s="94"/>
      <c r="K46" s="95"/>
      <c r="L46" s="94"/>
      <c r="M46" s="95"/>
      <c r="N46" s="94"/>
      <c r="O46" s="95"/>
      <c r="P46" s="51"/>
      <c r="Q46" s="52"/>
      <c r="R46" s="51"/>
      <c r="S46" s="52"/>
      <c r="T46" s="51"/>
      <c r="U46" s="52"/>
      <c r="V46" s="51"/>
      <c r="W46" s="52"/>
      <c r="X46" s="51"/>
      <c r="Y46" s="52"/>
      <c r="Z46" s="51"/>
      <c r="AA46" s="52"/>
      <c r="AB46" s="263"/>
      <c r="AC46" s="99"/>
    </row>
    <row r="47" spans="1:37" ht="24.75" customHeight="1">
      <c r="A47" s="149"/>
      <c r="B47" s="18"/>
      <c r="C47" s="19" t="s">
        <v>46</v>
      </c>
      <c r="D47" s="106"/>
      <c r="E47" s="107"/>
      <c r="F47" s="106"/>
      <c r="G47" s="107"/>
      <c r="H47" s="94"/>
      <c r="I47" s="95"/>
      <c r="J47" s="94"/>
      <c r="K47" s="95"/>
      <c r="L47" s="94"/>
      <c r="M47" s="95"/>
      <c r="N47" s="94"/>
      <c r="O47" s="95"/>
      <c r="P47" s="51"/>
      <c r="Q47" s="52"/>
      <c r="R47" s="51"/>
      <c r="S47" s="52"/>
      <c r="T47" s="51"/>
      <c r="U47" s="52"/>
      <c r="V47" s="51"/>
      <c r="W47" s="52"/>
      <c r="X47" s="51"/>
      <c r="Y47" s="52"/>
      <c r="Z47" s="51"/>
      <c r="AA47" s="52"/>
      <c r="AB47" s="263"/>
      <c r="AC47" s="99"/>
    </row>
    <row r="48" spans="1:37" ht="24.75" customHeight="1">
      <c r="A48" s="149"/>
      <c r="B48" s="100" t="s">
        <v>28</v>
      </c>
      <c r="C48" s="101"/>
      <c r="D48" s="106">
        <v>5040</v>
      </c>
      <c r="E48" s="107"/>
      <c r="F48" s="106">
        <v>5968</v>
      </c>
      <c r="G48" s="107"/>
      <c r="H48" s="94">
        <v>6704</v>
      </c>
      <c r="I48" s="95"/>
      <c r="J48" s="94">
        <v>7980</v>
      </c>
      <c r="K48" s="95"/>
      <c r="L48" s="94">
        <v>7472</v>
      </c>
      <c r="M48" s="95"/>
      <c r="N48" s="94">
        <v>13612</v>
      </c>
      <c r="O48" s="95"/>
      <c r="P48" s="94">
        <v>4496</v>
      </c>
      <c r="Q48" s="95"/>
      <c r="R48" s="94">
        <v>3168</v>
      </c>
      <c r="S48" s="95"/>
      <c r="T48" s="94">
        <v>4800</v>
      </c>
      <c r="U48" s="95"/>
      <c r="V48" s="94">
        <v>2352</v>
      </c>
      <c r="W48" s="95"/>
      <c r="X48" s="94">
        <v>5232</v>
      </c>
      <c r="Y48" s="95"/>
      <c r="Z48" s="94">
        <v>4784</v>
      </c>
      <c r="AA48" s="209"/>
      <c r="AB48" s="263"/>
      <c r="AC48" s="99"/>
    </row>
    <row r="49" spans="1:29" ht="24.75" customHeight="1">
      <c r="A49" s="149"/>
      <c r="B49" s="100" t="s">
        <v>29</v>
      </c>
      <c r="C49" s="101"/>
      <c r="D49" s="106">
        <v>4050</v>
      </c>
      <c r="E49" s="107"/>
      <c r="F49" s="106">
        <v>10350</v>
      </c>
      <c r="G49" s="107"/>
      <c r="H49" s="94">
        <v>7650</v>
      </c>
      <c r="I49" s="95"/>
      <c r="J49" s="94">
        <v>10800</v>
      </c>
      <c r="K49" s="95"/>
      <c r="L49" s="94">
        <v>9450</v>
      </c>
      <c r="M49" s="95"/>
      <c r="N49" s="94">
        <v>7200</v>
      </c>
      <c r="O49" s="95"/>
      <c r="P49" s="94">
        <v>1750</v>
      </c>
      <c r="Q49" s="95"/>
      <c r="R49" s="94">
        <v>1800</v>
      </c>
      <c r="S49" s="95"/>
      <c r="T49" s="94">
        <v>3800</v>
      </c>
      <c r="U49" s="95"/>
      <c r="V49" s="94">
        <v>3600</v>
      </c>
      <c r="W49" s="95"/>
      <c r="X49" s="94">
        <v>7850</v>
      </c>
      <c r="Y49" s="95"/>
      <c r="Z49" s="94">
        <v>3100</v>
      </c>
      <c r="AA49" s="209"/>
      <c r="AB49" s="263"/>
      <c r="AC49" s="99"/>
    </row>
    <row r="50" spans="1:29" ht="24.75" customHeight="1" thickBot="1">
      <c r="A50" s="150"/>
      <c r="B50" s="138" t="s">
        <v>30</v>
      </c>
      <c r="C50" s="139"/>
      <c r="D50" s="140"/>
      <c r="E50" s="141"/>
      <c r="F50" s="140"/>
      <c r="G50" s="141"/>
      <c r="H50" s="142"/>
      <c r="I50" s="143"/>
      <c r="J50" s="142">
        <v>10000</v>
      </c>
      <c r="K50" s="143"/>
      <c r="L50" s="142">
        <v>2000</v>
      </c>
      <c r="M50" s="143"/>
      <c r="N50" s="142"/>
      <c r="O50" s="143"/>
      <c r="P50" s="142"/>
      <c r="Q50" s="143"/>
      <c r="R50" s="142"/>
      <c r="S50" s="143"/>
      <c r="T50" s="142"/>
      <c r="U50" s="143"/>
      <c r="V50" s="142"/>
      <c r="W50" s="143"/>
      <c r="X50" s="142"/>
      <c r="Y50" s="143"/>
      <c r="Z50" s="142"/>
      <c r="AA50" s="143"/>
      <c r="AB50" s="267"/>
      <c r="AC50" s="147"/>
    </row>
    <row r="51" spans="1:29" ht="24.75" customHeight="1" thickTop="1">
      <c r="A51" s="77" t="s">
        <v>31</v>
      </c>
      <c r="B51" s="78"/>
      <c r="C51" s="79"/>
      <c r="D51" s="151">
        <f>INT(D37*D41+D38*D43+D40*D42+D45+D46+D47+D48+D49+D50)</f>
        <v>222490</v>
      </c>
      <c r="E51" s="152"/>
      <c r="F51" s="151">
        <f>INT(F37*F41+F38*F43+F40*F44+F39*F42+F45+F46+F47+F48+F49+F50)</f>
        <v>229718</v>
      </c>
      <c r="G51" s="152"/>
      <c r="H51" s="153">
        <f t="shared" ref="H51" si="35">INT(H37*H41+H38*H43+H40*H42+H45+H46+H47+H48+H49+H50)</f>
        <v>181554</v>
      </c>
      <c r="I51" s="154"/>
      <c r="J51" s="153">
        <f t="shared" ref="J51" si="36">INT(J37*J41+J38*J43+J40*J42+J45+J46+J47+J48+J49+J50)</f>
        <v>222380</v>
      </c>
      <c r="K51" s="154"/>
      <c r="L51" s="153">
        <f>INT(L37*L41+L38*L43+L39*L42+L48+L49+L40*L44+L45+L50)</f>
        <v>177322</v>
      </c>
      <c r="M51" s="154"/>
      <c r="N51" s="153">
        <f t="shared" ref="N51" si="37">INT(N37*N41+N38*N43+N40*N42+N45+N46+N47+N48+N49+N50)</f>
        <v>207812</v>
      </c>
      <c r="O51" s="154"/>
      <c r="P51" s="153">
        <f>INT(P37*P41+P38*P43+P40*P42+P45+P46+P47+P48+P49+P50)</f>
        <v>151846</v>
      </c>
      <c r="Q51" s="154"/>
      <c r="R51" s="153">
        <f>INT(R37*R41+R38*R43+R40*R44+R39*R42+R45+R46+R47+R48+R49+R50)</f>
        <v>189243</v>
      </c>
      <c r="S51" s="154"/>
      <c r="T51" s="153">
        <f t="shared" ref="T51" si="38">INT(T37*T41+T38*T43+T40*T42+T45+T46+T47+T48+T49+T50)</f>
        <v>164150</v>
      </c>
      <c r="U51" s="154"/>
      <c r="V51" s="153">
        <f>INT(V37*V41+V38*V43+V40*V44+V39*V42+V45+V46+V47+V48+V49+V50)</f>
        <v>152352</v>
      </c>
      <c r="W51" s="154"/>
      <c r="X51" s="153">
        <f t="shared" ref="X51" si="39">INT(X37*X41+X38*X43+X40*X42+X45+X46+X47+X48+X49+X50)</f>
        <v>177782</v>
      </c>
      <c r="Y51" s="154"/>
      <c r="Z51" s="153">
        <f>INT(Z37*Z41+Z38*Z43+Z39*Z42+Z45+Z46+Z47+Z48+Z49+Z50)</f>
        <v>183959</v>
      </c>
      <c r="AA51" s="154"/>
      <c r="AB51" s="262">
        <f>D51+F51+H51+J51+L51+N51+P51+R51+T51+V51+X51+Z51</f>
        <v>2260608</v>
      </c>
      <c r="AC51" s="87"/>
    </row>
    <row r="52" spans="1:29" ht="24.75" customHeight="1" thickBot="1">
      <c r="A52" s="133" t="s">
        <v>40</v>
      </c>
      <c r="B52" s="134"/>
      <c r="C52" s="135"/>
      <c r="D52" s="114"/>
      <c r="E52" s="115"/>
      <c r="F52" s="114"/>
      <c r="G52" s="115"/>
      <c r="H52" s="71"/>
      <c r="I52" s="72"/>
      <c r="J52" s="71"/>
      <c r="K52" s="72"/>
      <c r="L52" s="71"/>
      <c r="M52" s="72"/>
      <c r="N52" s="71"/>
      <c r="O52" s="72"/>
      <c r="P52" s="71"/>
      <c r="Q52" s="72"/>
      <c r="R52" s="71"/>
      <c r="S52" s="72"/>
      <c r="T52" s="71"/>
      <c r="U52" s="72"/>
      <c r="V52" s="71"/>
      <c r="W52" s="72"/>
      <c r="X52" s="71"/>
      <c r="Y52" s="72"/>
      <c r="Z52" s="71"/>
      <c r="AA52" s="72"/>
      <c r="AB52" s="265"/>
      <c r="AC52" s="121"/>
    </row>
    <row r="53" spans="1:29" ht="24.75" customHeight="1" thickBot="1">
      <c r="A53" s="122" t="s">
        <v>19</v>
      </c>
      <c r="B53" s="123"/>
      <c r="C53" s="124"/>
      <c r="D53" s="125">
        <f>D51+D52</f>
        <v>222490</v>
      </c>
      <c r="E53" s="126"/>
      <c r="F53" s="125">
        <f t="shared" ref="F53" si="40">F51+F52</f>
        <v>229718</v>
      </c>
      <c r="G53" s="126"/>
      <c r="H53" s="127">
        <f t="shared" ref="H53" si="41">H51+H52</f>
        <v>181554</v>
      </c>
      <c r="I53" s="128"/>
      <c r="J53" s="127">
        <f t="shared" ref="J53" si="42">J51+J52</f>
        <v>222380</v>
      </c>
      <c r="K53" s="128"/>
      <c r="L53" s="127">
        <f>L51+L52</f>
        <v>177322</v>
      </c>
      <c r="M53" s="128"/>
      <c r="N53" s="127">
        <f t="shared" ref="N53" si="43">N51+N52</f>
        <v>207812</v>
      </c>
      <c r="O53" s="128"/>
      <c r="P53" s="272">
        <f t="shared" ref="P53" si="44">P51+P52</f>
        <v>151846</v>
      </c>
      <c r="Q53" s="273"/>
      <c r="R53" s="272">
        <f t="shared" ref="R53" si="45">R51+R52</f>
        <v>189243</v>
      </c>
      <c r="S53" s="273"/>
      <c r="T53" s="272">
        <f t="shared" ref="T53" si="46">T51+T52</f>
        <v>164150</v>
      </c>
      <c r="U53" s="273"/>
      <c r="V53" s="272">
        <f>V51+V52</f>
        <v>152352</v>
      </c>
      <c r="W53" s="273"/>
      <c r="X53" s="272">
        <f t="shared" ref="X53" si="47">X51+X52</f>
        <v>177782</v>
      </c>
      <c r="Y53" s="273"/>
      <c r="Z53" s="272">
        <f t="shared" ref="Z53" si="48">Z51+Z52</f>
        <v>183959</v>
      </c>
      <c r="AA53" s="273"/>
      <c r="AB53" s="266">
        <f>D53+F53+H53+J53+L53+N53+P53+R53+T53+V53+X53+Z53</f>
        <v>2260608</v>
      </c>
      <c r="AC53" s="132"/>
    </row>
    <row r="54" spans="1:29" ht="24.75" customHeight="1">
      <c r="A54" s="88" t="s">
        <v>33</v>
      </c>
      <c r="B54" s="108" t="s">
        <v>34</v>
      </c>
      <c r="C54" s="109"/>
      <c r="D54" s="110">
        <f>D53*0.003</f>
        <v>667.47</v>
      </c>
      <c r="E54" s="111"/>
      <c r="F54" s="110">
        <f t="shared" ref="F54" si="49">F53*0.003</f>
        <v>689.154</v>
      </c>
      <c r="G54" s="111"/>
      <c r="H54" s="92">
        <f t="shared" ref="H54" si="50">H53*0.003</f>
        <v>544.66200000000003</v>
      </c>
      <c r="I54" s="93"/>
      <c r="J54" s="92">
        <f t="shared" ref="J54" si="51">J53*0.003</f>
        <v>667.14</v>
      </c>
      <c r="K54" s="93"/>
      <c r="L54" s="92">
        <f t="shared" ref="L54" si="52">L53*0.003</f>
        <v>531.96600000000001</v>
      </c>
      <c r="M54" s="93"/>
      <c r="N54" s="92">
        <f t="shared" ref="N54" si="53">N53*0.003</f>
        <v>623.43600000000004</v>
      </c>
      <c r="O54" s="93"/>
      <c r="P54" s="92">
        <f t="shared" ref="P54:Z54" si="54">P53*0.003</f>
        <v>455.53800000000001</v>
      </c>
      <c r="Q54" s="93"/>
      <c r="R54" s="92">
        <f t="shared" si="54"/>
        <v>567.72900000000004</v>
      </c>
      <c r="S54" s="93"/>
      <c r="T54" s="92">
        <f t="shared" si="54"/>
        <v>492.45</v>
      </c>
      <c r="U54" s="93"/>
      <c r="V54" s="92">
        <f t="shared" si="54"/>
        <v>457.05599999999998</v>
      </c>
      <c r="W54" s="93"/>
      <c r="X54" s="92">
        <f t="shared" si="54"/>
        <v>533.346</v>
      </c>
      <c r="Y54" s="93"/>
      <c r="Z54" s="92">
        <f t="shared" si="54"/>
        <v>551.87700000000007</v>
      </c>
      <c r="AA54" s="211"/>
      <c r="AB54" s="264"/>
      <c r="AC54" s="105"/>
    </row>
    <row r="55" spans="1:29" ht="24.75" customHeight="1">
      <c r="A55" s="89"/>
      <c r="B55" s="100" t="s">
        <v>35</v>
      </c>
      <c r="C55" s="101"/>
      <c r="D55" s="106">
        <v>5200</v>
      </c>
      <c r="E55" s="107"/>
      <c r="F55" s="106">
        <v>5340</v>
      </c>
      <c r="G55" s="107"/>
      <c r="H55" s="94">
        <v>5340</v>
      </c>
      <c r="I55" s="95"/>
      <c r="J55" s="94">
        <v>5200</v>
      </c>
      <c r="K55" s="95"/>
      <c r="L55" s="94">
        <v>3550</v>
      </c>
      <c r="M55" s="95"/>
      <c r="N55" s="94">
        <v>4700</v>
      </c>
      <c r="O55" s="95"/>
      <c r="P55" s="94">
        <v>3200</v>
      </c>
      <c r="Q55" s="95"/>
      <c r="R55" s="94">
        <v>4410</v>
      </c>
      <c r="S55" s="95"/>
      <c r="T55" s="94">
        <v>3980</v>
      </c>
      <c r="U55" s="95"/>
      <c r="V55" s="94">
        <v>2520</v>
      </c>
      <c r="W55" s="95"/>
      <c r="X55" s="94">
        <v>3200</v>
      </c>
      <c r="Y55" s="95"/>
      <c r="Z55" s="94">
        <v>3770</v>
      </c>
      <c r="AA55" s="209"/>
      <c r="AB55" s="263"/>
      <c r="AC55" s="99"/>
    </row>
    <row r="56" spans="1:29" ht="24.75" customHeight="1">
      <c r="A56" s="89"/>
      <c r="B56" s="100" t="s">
        <v>48</v>
      </c>
      <c r="C56" s="101"/>
      <c r="D56" s="106">
        <v>9400</v>
      </c>
      <c r="E56" s="107"/>
      <c r="F56" s="106">
        <v>9400</v>
      </c>
      <c r="G56" s="107"/>
      <c r="H56" s="94">
        <v>6200</v>
      </c>
      <c r="I56" s="95"/>
      <c r="J56" s="94">
        <v>5800</v>
      </c>
      <c r="K56" s="95"/>
      <c r="L56" s="94">
        <v>5800</v>
      </c>
      <c r="M56" s="95"/>
      <c r="N56" s="94">
        <v>5800</v>
      </c>
      <c r="O56" s="95"/>
      <c r="P56" s="94">
        <v>5800</v>
      </c>
      <c r="Q56" s="95"/>
      <c r="R56" s="94">
        <v>5800</v>
      </c>
      <c r="S56" s="95"/>
      <c r="T56" s="94">
        <v>5800</v>
      </c>
      <c r="U56" s="95"/>
      <c r="V56" s="94">
        <v>5800</v>
      </c>
      <c r="W56" s="95"/>
      <c r="X56" s="94">
        <v>5800</v>
      </c>
      <c r="Y56" s="95"/>
      <c r="Z56" s="94">
        <v>5800</v>
      </c>
      <c r="AA56" s="209"/>
      <c r="AB56" s="263"/>
      <c r="AC56" s="99"/>
    </row>
    <row r="57" spans="1:29" ht="24.75" customHeight="1">
      <c r="A57" s="90"/>
      <c r="B57" s="100" t="s">
        <v>49</v>
      </c>
      <c r="C57" s="101"/>
      <c r="D57" s="80">
        <v>27108</v>
      </c>
      <c r="E57" s="81"/>
      <c r="F57" s="80">
        <v>27108</v>
      </c>
      <c r="G57" s="81"/>
      <c r="H57" s="82">
        <v>27108</v>
      </c>
      <c r="I57" s="83"/>
      <c r="J57" s="82">
        <v>27108</v>
      </c>
      <c r="K57" s="83"/>
      <c r="L57" s="82">
        <v>33055</v>
      </c>
      <c r="M57" s="83"/>
      <c r="N57" s="82">
        <v>33055</v>
      </c>
      <c r="O57" s="83"/>
      <c r="P57" s="94">
        <v>33055</v>
      </c>
      <c r="Q57" s="95"/>
      <c r="R57" s="94">
        <v>33055</v>
      </c>
      <c r="S57" s="95"/>
      <c r="T57" s="94">
        <v>33055</v>
      </c>
      <c r="U57" s="95"/>
      <c r="V57" s="94">
        <v>33055</v>
      </c>
      <c r="W57" s="95"/>
      <c r="X57" s="94">
        <v>33055</v>
      </c>
      <c r="Y57" s="95"/>
      <c r="Z57" s="94">
        <v>33055</v>
      </c>
      <c r="AA57" s="209"/>
      <c r="AB57" s="262"/>
      <c r="AC57" s="87"/>
    </row>
    <row r="58" spans="1:29" ht="24.75" customHeight="1" thickBot="1">
      <c r="A58" s="91"/>
      <c r="B58" s="112" t="s">
        <v>52</v>
      </c>
      <c r="C58" s="113"/>
      <c r="D58" s="114">
        <v>0</v>
      </c>
      <c r="E58" s="115"/>
      <c r="F58" s="114">
        <v>0</v>
      </c>
      <c r="G58" s="115"/>
      <c r="H58" s="71">
        <v>0</v>
      </c>
      <c r="I58" s="72"/>
      <c r="J58" s="71">
        <v>1500</v>
      </c>
      <c r="K58" s="72"/>
      <c r="L58" s="71">
        <v>0</v>
      </c>
      <c r="M58" s="72"/>
      <c r="N58" s="71">
        <v>7500</v>
      </c>
      <c r="O58" s="72"/>
      <c r="P58" s="71">
        <v>0</v>
      </c>
      <c r="Q58" s="72"/>
      <c r="R58" s="71">
        <v>0</v>
      </c>
      <c r="S58" s="72"/>
      <c r="T58" s="71">
        <v>0</v>
      </c>
      <c r="U58" s="72"/>
      <c r="V58" s="71">
        <v>0</v>
      </c>
      <c r="W58" s="72"/>
      <c r="X58" s="71">
        <v>0</v>
      </c>
      <c r="Y58" s="72"/>
      <c r="Z58" s="71">
        <v>0</v>
      </c>
      <c r="AA58" s="208"/>
      <c r="AB58" s="261"/>
      <c r="AC58" s="76"/>
    </row>
    <row r="59" spans="1:29" ht="24.75" customHeight="1" thickBot="1">
      <c r="A59" s="77" t="s">
        <v>37</v>
      </c>
      <c r="B59" s="78"/>
      <c r="C59" s="79"/>
      <c r="D59" s="80">
        <f>SUM(D54:D58)</f>
        <v>42375.47</v>
      </c>
      <c r="E59" s="81"/>
      <c r="F59" s="80">
        <f t="shared" ref="F59" si="55">SUM(F54:F58)</f>
        <v>42537.154000000002</v>
      </c>
      <c r="G59" s="81"/>
      <c r="H59" s="82">
        <f t="shared" ref="H59" si="56">SUM(H54:H58)</f>
        <v>39192.661999999997</v>
      </c>
      <c r="I59" s="83"/>
      <c r="J59" s="82">
        <f t="shared" ref="J59" si="57">SUM(J54:J58)</f>
        <v>40275.14</v>
      </c>
      <c r="K59" s="83"/>
      <c r="L59" s="82">
        <f t="shared" ref="L59" si="58">SUM(L54:L58)</f>
        <v>42936.966</v>
      </c>
      <c r="M59" s="83"/>
      <c r="N59" s="82">
        <f t="shared" ref="N59" si="59">SUM(N54:N58)</f>
        <v>51678.436000000002</v>
      </c>
      <c r="O59" s="83"/>
      <c r="P59" s="82">
        <f t="shared" ref="P59" si="60">SUM(P54:P58)</f>
        <v>42510.538</v>
      </c>
      <c r="Q59" s="83"/>
      <c r="R59" s="82">
        <f>SUM(R54:R58)</f>
        <v>43832.728999999999</v>
      </c>
      <c r="S59" s="83"/>
      <c r="T59" s="82">
        <f t="shared" ref="T59" si="61">SUM(T54:T58)</f>
        <v>43327.45</v>
      </c>
      <c r="U59" s="83"/>
      <c r="V59" s="82">
        <f t="shared" ref="V59" si="62">SUM(V54:V58)</f>
        <v>41832.055999999997</v>
      </c>
      <c r="W59" s="83"/>
      <c r="X59" s="82">
        <f t="shared" ref="X59" si="63">SUM(X54:X58)</f>
        <v>42588.345999999998</v>
      </c>
      <c r="Y59" s="83"/>
      <c r="Z59" s="82">
        <f>SUM(Z54:Z58)</f>
        <v>43176.877</v>
      </c>
      <c r="AA59" s="227"/>
      <c r="AB59" s="262">
        <f t="shared" ref="AB59" si="64">SUM(AB54:AB58)</f>
        <v>0</v>
      </c>
      <c r="AC59" s="87"/>
    </row>
    <row r="60" spans="1:29" ht="24.75" customHeight="1" thickTop="1" thickBot="1">
      <c r="A60" s="66" t="s">
        <v>38</v>
      </c>
      <c r="B60" s="67"/>
      <c r="C60" s="68"/>
      <c r="D60" s="69">
        <f>D53-D59</f>
        <v>180114.53</v>
      </c>
      <c r="E60" s="70"/>
      <c r="F60" s="69">
        <f>F53-F59</f>
        <v>187180.84599999999</v>
      </c>
      <c r="G60" s="70"/>
      <c r="H60" s="69">
        <f>H53-H59</f>
        <v>142361.33799999999</v>
      </c>
      <c r="I60" s="70"/>
      <c r="J60" s="69">
        <f>J53-J59</f>
        <v>182104.86</v>
      </c>
      <c r="K60" s="70"/>
      <c r="L60" s="69">
        <f>L53-L59</f>
        <v>134385.03399999999</v>
      </c>
      <c r="M60" s="70"/>
      <c r="N60" s="69">
        <f>N53-N59</f>
        <v>156133.56400000001</v>
      </c>
      <c r="O60" s="70"/>
      <c r="P60" s="69">
        <f>P53-P59</f>
        <v>109335.462</v>
      </c>
      <c r="Q60" s="70"/>
      <c r="R60" s="69">
        <f>R53-R59</f>
        <v>145410.27100000001</v>
      </c>
      <c r="S60" s="70"/>
      <c r="T60" s="69">
        <f>T53-T59</f>
        <v>120822.55</v>
      </c>
      <c r="U60" s="70"/>
      <c r="V60" s="60">
        <f>V53-V59</f>
        <v>110519.944</v>
      </c>
      <c r="W60" s="61"/>
      <c r="X60" s="60">
        <f>X51-X59</f>
        <v>135193.65400000001</v>
      </c>
      <c r="Y60" s="61"/>
      <c r="Z60" s="60">
        <f>Z53-Z59</f>
        <v>140782.12299999999</v>
      </c>
      <c r="AA60" s="225"/>
      <c r="AB60" s="278">
        <f>D60+F60+H60+J60+L60+N60+P60+R60+T60+V60+X60+Z60</f>
        <v>1744344.176</v>
      </c>
      <c r="AC60" s="65"/>
    </row>
  </sheetData>
  <mergeCells count="598">
    <mergeCell ref="X45:Y45"/>
    <mergeCell ref="X48:Y48"/>
    <mergeCell ref="X49:Y49"/>
    <mergeCell ref="V48:W48"/>
    <mergeCell ref="V49:W49"/>
    <mergeCell ref="T48:U48"/>
    <mergeCell ref="T49:U49"/>
    <mergeCell ref="T60:U60"/>
    <mergeCell ref="V60:W60"/>
    <mergeCell ref="X60:Y60"/>
    <mergeCell ref="V58:W58"/>
    <mergeCell ref="X58:Y58"/>
    <mergeCell ref="V54:W54"/>
    <mergeCell ref="X54:Y54"/>
    <mergeCell ref="V52:W52"/>
    <mergeCell ref="X52:Y52"/>
    <mergeCell ref="T50:U50"/>
    <mergeCell ref="V50:W50"/>
    <mergeCell ref="X50:Y50"/>
    <mergeCell ref="Z60:AA60"/>
    <mergeCell ref="AB60:AC60"/>
    <mergeCell ref="A60:C60"/>
    <mergeCell ref="D60:E60"/>
    <mergeCell ref="F60:G60"/>
    <mergeCell ref="H60:I60"/>
    <mergeCell ref="J60:K60"/>
    <mergeCell ref="L60:M60"/>
    <mergeCell ref="N60:O60"/>
    <mergeCell ref="P60:Q60"/>
    <mergeCell ref="R60:S60"/>
    <mergeCell ref="AB58:AC58"/>
    <mergeCell ref="A59:C59"/>
    <mergeCell ref="D59:E59"/>
    <mergeCell ref="F59:G59"/>
    <mergeCell ref="H59:I59"/>
    <mergeCell ref="J59:K59"/>
    <mergeCell ref="L59:M59"/>
    <mergeCell ref="N59:O59"/>
    <mergeCell ref="P59:Q59"/>
    <mergeCell ref="R59:S59"/>
    <mergeCell ref="T59:U59"/>
    <mergeCell ref="V59:W59"/>
    <mergeCell ref="X59:Y59"/>
    <mergeCell ref="Z59:AA59"/>
    <mergeCell ref="AB59:AC59"/>
    <mergeCell ref="A54:A58"/>
    <mergeCell ref="N54:O54"/>
    <mergeCell ref="P54:Q54"/>
    <mergeCell ref="N56:O56"/>
    <mergeCell ref="V56:W56"/>
    <mergeCell ref="X56:Y56"/>
    <mergeCell ref="AB56:AC56"/>
    <mergeCell ref="V57:W57"/>
    <mergeCell ref="X57:Y57"/>
    <mergeCell ref="AB57:AC57"/>
    <mergeCell ref="B56:C56"/>
    <mergeCell ref="D56:E56"/>
    <mergeCell ref="F56:G56"/>
    <mergeCell ref="H56:I56"/>
    <mergeCell ref="J56:K56"/>
    <mergeCell ref="L56:M56"/>
    <mergeCell ref="P56:Q56"/>
    <mergeCell ref="B57:C57"/>
    <mergeCell ref="D57:E57"/>
    <mergeCell ref="F57:G57"/>
    <mergeCell ref="H57:I57"/>
    <mergeCell ref="J57:K57"/>
    <mergeCell ref="L57:M57"/>
    <mergeCell ref="N57:O57"/>
    <mergeCell ref="P57:Q57"/>
    <mergeCell ref="R57:S57"/>
    <mergeCell ref="Z56:AA56"/>
    <mergeCell ref="Z57:AA57"/>
    <mergeCell ref="AB54:AC54"/>
    <mergeCell ref="B55:C55"/>
    <mergeCell ref="D55:E55"/>
    <mergeCell ref="F55:G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AB55:AC55"/>
    <mergeCell ref="B54:C54"/>
    <mergeCell ref="D54:E54"/>
    <mergeCell ref="F54:G54"/>
    <mergeCell ref="H54:I54"/>
    <mergeCell ref="J54:K54"/>
    <mergeCell ref="L54:M54"/>
    <mergeCell ref="Z54:AA54"/>
    <mergeCell ref="Z55:AA55"/>
    <mergeCell ref="B58:C58"/>
    <mergeCell ref="D58:E58"/>
    <mergeCell ref="F58:G58"/>
    <mergeCell ref="H58:I58"/>
    <mergeCell ref="J58:K58"/>
    <mergeCell ref="L58:M58"/>
    <mergeCell ref="N58:O58"/>
    <mergeCell ref="T52:U52"/>
    <mergeCell ref="N52:O52"/>
    <mergeCell ref="P52:Q52"/>
    <mergeCell ref="R52:S52"/>
    <mergeCell ref="R54:S54"/>
    <mergeCell ref="T54:U54"/>
    <mergeCell ref="R56:S56"/>
    <mergeCell ref="T56:U56"/>
    <mergeCell ref="P58:Q58"/>
    <mergeCell ref="R58:S58"/>
    <mergeCell ref="T58:U58"/>
    <mergeCell ref="T57:U57"/>
    <mergeCell ref="Z52:AA52"/>
    <mergeCell ref="AB52:AC52"/>
    <mergeCell ref="A53:C53"/>
    <mergeCell ref="D53:E53"/>
    <mergeCell ref="F53:G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52:C52"/>
    <mergeCell ref="D52:E52"/>
    <mergeCell ref="F52:G52"/>
    <mergeCell ref="H52:I52"/>
    <mergeCell ref="J52:K52"/>
    <mergeCell ref="L52:M52"/>
    <mergeCell ref="Z50:AA50"/>
    <mergeCell ref="AB50:AC50"/>
    <mergeCell ref="A51:C51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B50:C50"/>
    <mergeCell ref="D50:E50"/>
    <mergeCell ref="F50:G50"/>
    <mergeCell ref="H50:I50"/>
    <mergeCell ref="J50:K50"/>
    <mergeCell ref="AB49:AC49"/>
    <mergeCell ref="B48:C48"/>
    <mergeCell ref="D48:E48"/>
    <mergeCell ref="F48:G48"/>
    <mergeCell ref="H48:I48"/>
    <mergeCell ref="J48:K48"/>
    <mergeCell ref="L48:M48"/>
    <mergeCell ref="N48:O48"/>
    <mergeCell ref="P48:Q48"/>
    <mergeCell ref="P49:Q49"/>
    <mergeCell ref="AB48:AC48"/>
    <mergeCell ref="B49:C49"/>
    <mergeCell ref="Z48:AA48"/>
    <mergeCell ref="Z49:AA49"/>
    <mergeCell ref="A44:C44"/>
    <mergeCell ref="D44:E44"/>
    <mergeCell ref="F44:G44"/>
    <mergeCell ref="H44:I44"/>
    <mergeCell ref="J44:K44"/>
    <mergeCell ref="L44:M44"/>
    <mergeCell ref="N46:O46"/>
    <mergeCell ref="AB46:AC46"/>
    <mergeCell ref="D47:E47"/>
    <mergeCell ref="F47:G47"/>
    <mergeCell ref="H47:I47"/>
    <mergeCell ref="J47:K47"/>
    <mergeCell ref="L47:M47"/>
    <mergeCell ref="N47:O47"/>
    <mergeCell ref="AB47:AC47"/>
    <mergeCell ref="P45:Q45"/>
    <mergeCell ref="A45:A50"/>
    <mergeCell ref="D45:E45"/>
    <mergeCell ref="F45:G45"/>
    <mergeCell ref="H45:I45"/>
    <mergeCell ref="J45:K45"/>
    <mergeCell ref="L45:M45"/>
    <mergeCell ref="N45:O45"/>
    <mergeCell ref="AB45:AC45"/>
    <mergeCell ref="D46:E46"/>
    <mergeCell ref="F46:G46"/>
    <mergeCell ref="H46:I46"/>
    <mergeCell ref="J46:K46"/>
    <mergeCell ref="L46:M46"/>
    <mergeCell ref="L50:M50"/>
    <mergeCell ref="N50:O50"/>
    <mergeCell ref="P50:Q50"/>
    <mergeCell ref="R50:S50"/>
    <mergeCell ref="D49:E49"/>
    <mergeCell ref="F49:G49"/>
    <mergeCell ref="H49:I49"/>
    <mergeCell ref="J49:K49"/>
    <mergeCell ref="L49:M49"/>
    <mergeCell ref="N49:O49"/>
    <mergeCell ref="R48:S48"/>
    <mergeCell ref="R49:S49"/>
    <mergeCell ref="N44:O44"/>
    <mergeCell ref="P44:Q44"/>
    <mergeCell ref="R44:S44"/>
    <mergeCell ref="T42:U42"/>
    <mergeCell ref="V42:W42"/>
    <mergeCell ref="X42:Y42"/>
    <mergeCell ref="Z42:AA42"/>
    <mergeCell ref="AB42:AC42"/>
    <mergeCell ref="AF42:AH42"/>
    <mergeCell ref="T44:U44"/>
    <mergeCell ref="V44:W44"/>
    <mergeCell ref="X44:Y44"/>
    <mergeCell ref="Z44:AA44"/>
    <mergeCell ref="AB44:AC44"/>
    <mergeCell ref="AI42:AK42"/>
    <mergeCell ref="A43:C43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42:C42"/>
    <mergeCell ref="D42:E42"/>
    <mergeCell ref="F42:G42"/>
    <mergeCell ref="H42:I42"/>
    <mergeCell ref="J42:K42"/>
    <mergeCell ref="L42:M42"/>
    <mergeCell ref="N42:O42"/>
    <mergeCell ref="P42:Q42"/>
    <mergeCell ref="R42:S42"/>
    <mergeCell ref="A39:C39"/>
    <mergeCell ref="AF39:AK40"/>
    <mergeCell ref="A40:C40"/>
    <mergeCell ref="A41:C41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F41:AH41"/>
    <mergeCell ref="AI41:AK41"/>
    <mergeCell ref="T36:U36"/>
    <mergeCell ref="V36:W36"/>
    <mergeCell ref="X36:Y36"/>
    <mergeCell ref="Z36:AA36"/>
    <mergeCell ref="AB36:AC36"/>
    <mergeCell ref="A37:C37"/>
    <mergeCell ref="AF37:AH38"/>
    <mergeCell ref="AI37:AK38"/>
    <mergeCell ref="A38:C38"/>
    <mergeCell ref="A36:C36"/>
    <mergeCell ref="D36:E36"/>
    <mergeCell ref="F36:G36"/>
    <mergeCell ref="H36:I36"/>
    <mergeCell ref="J36:K36"/>
    <mergeCell ref="L36:M36"/>
    <mergeCell ref="N36:O36"/>
    <mergeCell ref="P36:Q36"/>
    <mergeCell ref="R36:S36"/>
    <mergeCell ref="A31:AC32"/>
    <mergeCell ref="A33:D33"/>
    <mergeCell ref="E33:K33"/>
    <mergeCell ref="L33:R33"/>
    <mergeCell ref="S33:Y33"/>
    <mergeCell ref="Z33:AC33"/>
    <mergeCell ref="A34:D34"/>
    <mergeCell ref="E34:K34"/>
    <mergeCell ref="L34:R34"/>
    <mergeCell ref="S34:Y34"/>
    <mergeCell ref="Z34:AC34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B15:AC15"/>
    <mergeCell ref="D16:E16"/>
    <mergeCell ref="F16:G16"/>
    <mergeCell ref="H16:I16"/>
    <mergeCell ref="J16:K16"/>
    <mergeCell ref="L16:M16"/>
    <mergeCell ref="N16:O16"/>
    <mergeCell ref="P15:Q15"/>
    <mergeCell ref="X15:Y15"/>
    <mergeCell ref="AB16:AC16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T13:U13"/>
    <mergeCell ref="V13:W13"/>
    <mergeCell ref="X13:Y13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Z58:AA58"/>
    <mergeCell ref="AF7:AH8"/>
    <mergeCell ref="AI7:AK8"/>
    <mergeCell ref="AF9:AK10"/>
    <mergeCell ref="AF11:AH11"/>
    <mergeCell ref="AI11:AK11"/>
    <mergeCell ref="AF12:AH12"/>
    <mergeCell ref="AI12:AK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12C58-799B-4F03-88F4-3A00BBB7D604}">
  <sheetPr>
    <tabColor theme="0"/>
  </sheetPr>
  <dimension ref="A1:AK30"/>
  <sheetViews>
    <sheetView topLeftCell="A10" workbookViewId="0">
      <selection activeCell="Z27" sqref="Z27:AA27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37">
      <c r="A1" s="205" t="s">
        <v>86</v>
      </c>
      <c r="B1" s="205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</row>
    <row r="2" spans="1:37" ht="15.75" thickBot="1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</row>
    <row r="3" spans="1:37" ht="15.75" thickTop="1">
      <c r="A3" s="180" t="s">
        <v>0</v>
      </c>
      <c r="B3" s="181"/>
      <c r="C3" s="181"/>
      <c r="D3" s="182"/>
      <c r="E3" s="183" t="s">
        <v>1</v>
      </c>
      <c r="F3" s="181"/>
      <c r="G3" s="181"/>
      <c r="H3" s="181"/>
      <c r="I3" s="181"/>
      <c r="J3" s="181"/>
      <c r="K3" s="182"/>
      <c r="L3" s="183" t="s">
        <v>2</v>
      </c>
      <c r="M3" s="181"/>
      <c r="N3" s="181"/>
      <c r="O3" s="181"/>
      <c r="P3" s="181"/>
      <c r="Q3" s="181"/>
      <c r="R3" s="182"/>
      <c r="S3" s="183" t="s">
        <v>3</v>
      </c>
      <c r="T3" s="181"/>
      <c r="U3" s="181"/>
      <c r="V3" s="181"/>
      <c r="W3" s="181"/>
      <c r="X3" s="181"/>
      <c r="Y3" s="182"/>
      <c r="Z3" s="181" t="s">
        <v>4</v>
      </c>
      <c r="AA3" s="181"/>
      <c r="AB3" s="181"/>
      <c r="AC3" s="184"/>
    </row>
    <row r="4" spans="1:37" ht="35.25" customHeight="1" thickBot="1">
      <c r="A4" s="185"/>
      <c r="B4" s="186"/>
      <c r="C4" s="187"/>
      <c r="D4" s="139"/>
      <c r="E4" s="188" t="s">
        <v>47</v>
      </c>
      <c r="F4" s="189"/>
      <c r="G4" s="189"/>
      <c r="H4" s="189"/>
      <c r="I4" s="189"/>
      <c r="J4" s="189"/>
      <c r="K4" s="190"/>
      <c r="L4" s="138"/>
      <c r="M4" s="187"/>
      <c r="N4" s="187"/>
      <c r="O4" s="187"/>
      <c r="P4" s="187"/>
      <c r="Q4" s="187"/>
      <c r="R4" s="139"/>
      <c r="S4" s="191" t="s">
        <v>101</v>
      </c>
      <c r="T4" s="192"/>
      <c r="U4" s="192"/>
      <c r="V4" s="192"/>
      <c r="W4" s="192"/>
      <c r="X4" s="192"/>
      <c r="Y4" s="193"/>
      <c r="Z4" s="194" t="s">
        <v>5</v>
      </c>
      <c r="AA4" s="194"/>
      <c r="AB4" s="194"/>
      <c r="AC4" s="195"/>
    </row>
    <row r="5" spans="1:37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7" ht="24.75" customHeight="1">
      <c r="A6" s="170" t="s">
        <v>6</v>
      </c>
      <c r="B6" s="171"/>
      <c r="C6" s="172"/>
      <c r="D6" s="167" t="s">
        <v>11</v>
      </c>
      <c r="E6" s="168"/>
      <c r="F6" s="167" t="s">
        <v>12</v>
      </c>
      <c r="G6" s="168"/>
      <c r="H6" s="167" t="s">
        <v>13</v>
      </c>
      <c r="I6" s="168"/>
      <c r="J6" s="167" t="s">
        <v>14</v>
      </c>
      <c r="K6" s="168"/>
      <c r="L6" s="167" t="s">
        <v>15</v>
      </c>
      <c r="M6" s="168"/>
      <c r="N6" s="167" t="s">
        <v>16</v>
      </c>
      <c r="O6" s="168"/>
      <c r="P6" s="167" t="s">
        <v>17</v>
      </c>
      <c r="Q6" s="168"/>
      <c r="R6" s="167" t="s">
        <v>18</v>
      </c>
      <c r="S6" s="168"/>
      <c r="T6" s="167" t="s">
        <v>7</v>
      </c>
      <c r="U6" s="168"/>
      <c r="V6" s="167" t="s">
        <v>8</v>
      </c>
      <c r="W6" s="168"/>
      <c r="X6" s="167" t="s">
        <v>9</v>
      </c>
      <c r="Y6" s="168"/>
      <c r="Z6" s="167" t="s">
        <v>10</v>
      </c>
      <c r="AA6" s="237"/>
      <c r="AB6" s="238" t="s">
        <v>19</v>
      </c>
      <c r="AC6" s="169"/>
    </row>
    <row r="7" spans="1:37" ht="24.75" customHeight="1">
      <c r="A7" s="162" t="s">
        <v>41</v>
      </c>
      <c r="B7" s="163"/>
      <c r="C7" s="164"/>
      <c r="D7" s="3">
        <v>17</v>
      </c>
      <c r="E7" s="4" t="s">
        <v>20</v>
      </c>
      <c r="F7" s="3">
        <v>22</v>
      </c>
      <c r="G7" s="4" t="s">
        <v>20</v>
      </c>
      <c r="H7" s="3">
        <v>17</v>
      </c>
      <c r="I7" s="4" t="s">
        <v>20</v>
      </c>
      <c r="J7" s="3">
        <v>17</v>
      </c>
      <c r="K7" s="4" t="s">
        <v>20</v>
      </c>
      <c r="L7" s="3">
        <v>17</v>
      </c>
      <c r="M7" s="4" t="s">
        <v>20</v>
      </c>
      <c r="N7" s="3">
        <v>16</v>
      </c>
      <c r="O7" s="4" t="s">
        <v>20</v>
      </c>
      <c r="P7" s="3">
        <v>17</v>
      </c>
      <c r="Q7" s="4" t="s">
        <v>20</v>
      </c>
      <c r="R7" s="3">
        <v>19</v>
      </c>
      <c r="S7" s="4" t="s">
        <v>20</v>
      </c>
      <c r="T7" s="3">
        <v>18</v>
      </c>
      <c r="U7" s="4" t="s">
        <v>20</v>
      </c>
      <c r="V7" s="3">
        <v>18</v>
      </c>
      <c r="W7" s="4" t="s">
        <v>20</v>
      </c>
      <c r="X7" s="3">
        <v>16</v>
      </c>
      <c r="Y7" s="4" t="s">
        <v>20</v>
      </c>
      <c r="Z7" s="3">
        <v>18</v>
      </c>
      <c r="AA7" s="4" t="s">
        <v>20</v>
      </c>
      <c r="AB7" s="24"/>
      <c r="AC7" s="9" t="s">
        <v>20</v>
      </c>
      <c r="AF7" s="198" t="s">
        <v>77</v>
      </c>
      <c r="AG7" s="198"/>
      <c r="AH7" s="198"/>
      <c r="AI7" s="198"/>
      <c r="AJ7" s="198"/>
      <c r="AK7" s="198"/>
    </row>
    <row r="8" spans="1:37" ht="24.75" customHeight="1">
      <c r="A8" s="162" t="s">
        <v>42</v>
      </c>
      <c r="B8" s="163"/>
      <c r="C8" s="164"/>
      <c r="D8" s="3"/>
      <c r="E8" s="4" t="s">
        <v>20</v>
      </c>
      <c r="F8" s="3">
        <v>1</v>
      </c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24"/>
      <c r="AC8" s="9" t="s">
        <v>21</v>
      </c>
      <c r="AF8" s="198"/>
      <c r="AG8" s="198"/>
      <c r="AH8" s="198"/>
      <c r="AI8" s="198"/>
      <c r="AJ8" s="198"/>
      <c r="AK8" s="198"/>
    </row>
    <row r="9" spans="1:37" ht="24.75" customHeight="1">
      <c r="A9" s="162" t="s">
        <v>50</v>
      </c>
      <c r="B9" s="163"/>
      <c r="C9" s="164"/>
      <c r="D9" s="3"/>
      <c r="E9" s="4" t="s">
        <v>21</v>
      </c>
      <c r="F9" s="3">
        <v>0.5</v>
      </c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>
        <v>12</v>
      </c>
      <c r="AA9" s="4" t="s">
        <v>21</v>
      </c>
      <c r="AB9" s="24"/>
      <c r="AC9" s="9" t="s">
        <v>21</v>
      </c>
      <c r="AF9" s="204"/>
      <c r="AG9" s="204"/>
      <c r="AH9" s="204"/>
      <c r="AI9" s="204"/>
      <c r="AJ9" s="204"/>
      <c r="AK9" s="204"/>
    </row>
    <row r="10" spans="1:37" ht="24.75" customHeight="1" thickBot="1">
      <c r="A10" s="162" t="s">
        <v>62</v>
      </c>
      <c r="B10" s="163"/>
      <c r="C10" s="164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  <c r="AF10" s="204"/>
      <c r="AG10" s="204"/>
      <c r="AH10" s="204"/>
      <c r="AI10" s="204"/>
      <c r="AJ10" s="204"/>
      <c r="AK10" s="204"/>
    </row>
    <row r="11" spans="1:37" ht="24.75" customHeight="1" thickTop="1">
      <c r="A11" s="77" t="s">
        <v>25</v>
      </c>
      <c r="B11" s="78"/>
      <c r="C11" s="79"/>
      <c r="D11" s="153">
        <v>8000</v>
      </c>
      <c r="E11" s="154"/>
      <c r="F11" s="153">
        <v>8000</v>
      </c>
      <c r="G11" s="154"/>
      <c r="H11" s="153">
        <v>8000</v>
      </c>
      <c r="I11" s="154"/>
      <c r="J11" s="153">
        <v>8000</v>
      </c>
      <c r="K11" s="154"/>
      <c r="L11" s="153">
        <v>8000</v>
      </c>
      <c r="M11" s="154"/>
      <c r="N11" s="153">
        <v>8000</v>
      </c>
      <c r="O11" s="154"/>
      <c r="P11" s="153">
        <v>9100</v>
      </c>
      <c r="Q11" s="154"/>
      <c r="R11" s="153">
        <v>9100</v>
      </c>
      <c r="S11" s="154"/>
      <c r="T11" s="153">
        <v>9150</v>
      </c>
      <c r="U11" s="154"/>
      <c r="V11" s="153">
        <v>9150</v>
      </c>
      <c r="W11" s="154"/>
      <c r="X11" s="153">
        <v>9150</v>
      </c>
      <c r="Y11" s="154"/>
      <c r="Z11" s="153">
        <v>9150</v>
      </c>
      <c r="AA11" s="236"/>
      <c r="AB11" s="235"/>
      <c r="AC11" s="236"/>
      <c r="AF11" s="196" t="s">
        <v>79</v>
      </c>
      <c r="AG11" s="196"/>
      <c r="AH11" s="196"/>
      <c r="AI11" s="196" t="s">
        <v>80</v>
      </c>
      <c r="AJ11" s="196"/>
      <c r="AK11" s="196"/>
    </row>
    <row r="12" spans="1:37" ht="24.75" customHeight="1">
      <c r="A12" s="162" t="s">
        <v>50</v>
      </c>
      <c r="B12" s="163"/>
      <c r="C12" s="164"/>
      <c r="D12" s="94">
        <v>1250</v>
      </c>
      <c r="E12" s="95"/>
      <c r="F12" s="94">
        <v>1250</v>
      </c>
      <c r="G12" s="95"/>
      <c r="H12" s="94">
        <v>1250</v>
      </c>
      <c r="I12" s="95"/>
      <c r="J12" s="94">
        <v>1250</v>
      </c>
      <c r="K12" s="95"/>
      <c r="L12" s="94">
        <v>1250</v>
      </c>
      <c r="M12" s="95"/>
      <c r="N12" s="94">
        <v>1250</v>
      </c>
      <c r="O12" s="95"/>
      <c r="P12" s="94">
        <v>1421</v>
      </c>
      <c r="Q12" s="95"/>
      <c r="R12" s="94">
        <v>1421</v>
      </c>
      <c r="S12" s="95"/>
      <c r="T12" s="94">
        <v>1421</v>
      </c>
      <c r="U12" s="95"/>
      <c r="V12" s="94">
        <v>1421</v>
      </c>
      <c r="W12" s="95"/>
      <c r="X12" s="94">
        <v>1421</v>
      </c>
      <c r="Y12" s="95"/>
      <c r="Z12" s="94">
        <v>1421</v>
      </c>
      <c r="AA12" s="95"/>
      <c r="AB12" s="230"/>
      <c r="AC12" s="209"/>
      <c r="AF12" s="197"/>
      <c r="AG12" s="197"/>
      <c r="AH12" s="197"/>
      <c r="AI12" s="197"/>
      <c r="AJ12" s="197"/>
      <c r="AK12" s="197"/>
    </row>
    <row r="13" spans="1:37" ht="24.75" customHeight="1">
      <c r="A13" s="165" t="s">
        <v>27</v>
      </c>
      <c r="B13" s="166"/>
      <c r="C13" s="163"/>
      <c r="D13" s="94">
        <v>10000</v>
      </c>
      <c r="E13" s="95"/>
      <c r="F13" s="94">
        <v>10000</v>
      </c>
      <c r="G13" s="95"/>
      <c r="H13" s="94">
        <v>10000</v>
      </c>
      <c r="I13" s="95"/>
      <c r="J13" s="94">
        <v>10000</v>
      </c>
      <c r="K13" s="95"/>
      <c r="L13" s="94">
        <v>10000</v>
      </c>
      <c r="M13" s="95"/>
      <c r="N13" s="94">
        <v>10000</v>
      </c>
      <c r="O13" s="95"/>
      <c r="P13" s="94">
        <v>11100</v>
      </c>
      <c r="Q13" s="95"/>
      <c r="R13" s="94">
        <v>11100</v>
      </c>
      <c r="S13" s="95"/>
      <c r="T13" s="94">
        <v>11150</v>
      </c>
      <c r="U13" s="95"/>
      <c r="V13" s="94">
        <v>11150</v>
      </c>
      <c r="W13" s="95"/>
      <c r="X13" s="94">
        <v>11150</v>
      </c>
      <c r="Y13" s="95"/>
      <c r="Z13" s="94">
        <v>11150</v>
      </c>
      <c r="AA13" s="95"/>
      <c r="AB13" s="230"/>
      <c r="AC13" s="209"/>
    </row>
    <row r="14" spans="1:37" ht="24.75" customHeight="1" thickBot="1">
      <c r="A14" s="159" t="s">
        <v>51</v>
      </c>
      <c r="B14" s="160"/>
      <c r="C14" s="161"/>
      <c r="D14" s="142">
        <v>1562</v>
      </c>
      <c r="E14" s="143"/>
      <c r="F14" s="142">
        <v>1562</v>
      </c>
      <c r="G14" s="143"/>
      <c r="H14" s="142">
        <v>1562</v>
      </c>
      <c r="I14" s="143"/>
      <c r="J14" s="142">
        <v>1562</v>
      </c>
      <c r="K14" s="143"/>
      <c r="L14" s="142">
        <v>1562</v>
      </c>
      <c r="M14" s="143"/>
      <c r="N14" s="142">
        <v>1562</v>
      </c>
      <c r="O14" s="143"/>
      <c r="P14" s="142">
        <v>1734</v>
      </c>
      <c r="Q14" s="143"/>
      <c r="R14" s="142">
        <v>1734</v>
      </c>
      <c r="S14" s="143"/>
      <c r="T14" s="142">
        <v>1734</v>
      </c>
      <c r="U14" s="143"/>
      <c r="V14" s="142">
        <v>1734</v>
      </c>
      <c r="W14" s="143"/>
      <c r="X14" s="142">
        <v>1734</v>
      </c>
      <c r="Y14" s="143"/>
      <c r="Z14" s="142">
        <v>1734</v>
      </c>
      <c r="AA14" s="143"/>
      <c r="AB14" s="234"/>
      <c r="AC14" s="215"/>
    </row>
    <row r="15" spans="1:37" ht="24.75" customHeight="1" thickTop="1">
      <c r="A15" s="148" t="s">
        <v>43</v>
      </c>
      <c r="B15" s="29" t="s">
        <v>66</v>
      </c>
      <c r="C15" s="12" t="s">
        <v>44</v>
      </c>
      <c r="D15" s="153">
        <v>13600</v>
      </c>
      <c r="E15" s="154"/>
      <c r="F15" s="153">
        <v>18400</v>
      </c>
      <c r="G15" s="154"/>
      <c r="H15" s="153">
        <v>13600</v>
      </c>
      <c r="I15" s="154"/>
      <c r="J15" s="153">
        <v>13600</v>
      </c>
      <c r="K15" s="154"/>
      <c r="L15" s="153">
        <v>13600</v>
      </c>
      <c r="M15" s="154"/>
      <c r="N15" s="153">
        <v>12800</v>
      </c>
      <c r="O15" s="154"/>
      <c r="P15" s="153"/>
      <c r="Q15" s="154"/>
      <c r="R15" s="153"/>
      <c r="S15" s="154"/>
      <c r="T15" s="153"/>
      <c r="U15" s="154"/>
      <c r="V15" s="153"/>
      <c r="W15" s="154"/>
      <c r="X15" s="153"/>
      <c r="Y15" s="154"/>
      <c r="Z15" s="153"/>
      <c r="AA15" s="154"/>
      <c r="AB15" s="228"/>
      <c r="AC15" s="207"/>
    </row>
    <row r="16" spans="1:37" ht="24.75" customHeight="1">
      <c r="A16" s="149"/>
      <c r="B16" s="8"/>
      <c r="C16" s="7" t="s">
        <v>45</v>
      </c>
      <c r="D16" s="94"/>
      <c r="E16" s="95"/>
      <c r="F16" s="94"/>
      <c r="G16" s="95"/>
      <c r="H16" s="94"/>
      <c r="I16" s="95"/>
      <c r="J16" s="94"/>
      <c r="K16" s="95"/>
      <c r="L16" s="94"/>
      <c r="M16" s="95"/>
      <c r="N16" s="94"/>
      <c r="O16" s="95"/>
      <c r="P16" s="94"/>
      <c r="Q16" s="95"/>
      <c r="R16" s="94"/>
      <c r="S16" s="95"/>
      <c r="T16" s="94"/>
      <c r="U16" s="95"/>
      <c r="V16" s="94"/>
      <c r="W16" s="95"/>
      <c r="X16" s="94"/>
      <c r="Y16" s="95"/>
      <c r="Z16" s="94"/>
      <c r="AA16" s="95"/>
      <c r="AB16" s="230"/>
      <c r="AC16" s="209"/>
    </row>
    <row r="17" spans="1:29" ht="24.75" customHeight="1">
      <c r="A17" s="149"/>
      <c r="B17" s="16"/>
      <c r="C17" s="7" t="s">
        <v>46</v>
      </c>
      <c r="D17" s="94"/>
      <c r="E17" s="95"/>
      <c r="F17" s="94"/>
      <c r="G17" s="95"/>
      <c r="H17" s="94"/>
      <c r="I17" s="95"/>
      <c r="J17" s="94"/>
      <c r="K17" s="95"/>
      <c r="L17" s="94"/>
      <c r="M17" s="95"/>
      <c r="N17" s="94"/>
      <c r="O17" s="95"/>
      <c r="P17" s="94"/>
      <c r="Q17" s="95"/>
      <c r="R17" s="94"/>
      <c r="S17" s="95"/>
      <c r="T17" s="94"/>
      <c r="U17" s="95"/>
      <c r="V17" s="94"/>
      <c r="W17" s="95"/>
      <c r="X17" s="94"/>
      <c r="Y17" s="95"/>
      <c r="Z17" s="94"/>
      <c r="AA17" s="95"/>
      <c r="AB17" s="230"/>
      <c r="AC17" s="209"/>
    </row>
    <row r="18" spans="1:29" ht="24.75" customHeight="1">
      <c r="A18" s="149"/>
      <c r="B18" s="100" t="s">
        <v>28</v>
      </c>
      <c r="C18" s="101"/>
      <c r="D18" s="94">
        <v>426</v>
      </c>
      <c r="E18" s="95"/>
      <c r="F18" s="94">
        <v>1034</v>
      </c>
      <c r="G18" s="95"/>
      <c r="H18" s="94">
        <v>608</v>
      </c>
      <c r="I18" s="95"/>
      <c r="J18" s="94">
        <v>736</v>
      </c>
      <c r="K18" s="95"/>
      <c r="L18" s="94">
        <v>1500</v>
      </c>
      <c r="M18" s="95"/>
      <c r="N18" s="94">
        <v>2100</v>
      </c>
      <c r="O18" s="95"/>
      <c r="P18" s="94">
        <v>1756</v>
      </c>
      <c r="Q18" s="95"/>
      <c r="R18" s="94">
        <v>3000</v>
      </c>
      <c r="S18" s="95"/>
      <c r="T18" s="94">
        <v>2400</v>
      </c>
      <c r="U18" s="95"/>
      <c r="V18" s="94">
        <v>1800</v>
      </c>
      <c r="W18" s="95"/>
      <c r="X18" s="94">
        <v>600</v>
      </c>
      <c r="Y18" s="95"/>
      <c r="Z18" s="94">
        <v>1800</v>
      </c>
      <c r="AA18" s="95"/>
      <c r="AB18" s="230"/>
      <c r="AC18" s="209"/>
    </row>
    <row r="19" spans="1:29" ht="24.75" customHeight="1">
      <c r="A19" s="149"/>
      <c r="B19" s="100" t="s">
        <v>29</v>
      </c>
      <c r="C19" s="101"/>
      <c r="D19" s="94"/>
      <c r="E19" s="95"/>
      <c r="F19" s="94"/>
      <c r="G19" s="95"/>
      <c r="H19" s="94"/>
      <c r="I19" s="95"/>
      <c r="J19" s="94"/>
      <c r="K19" s="95"/>
      <c r="L19" s="94"/>
      <c r="M19" s="95"/>
      <c r="N19" s="94"/>
      <c r="O19" s="95"/>
      <c r="P19" s="94"/>
      <c r="Q19" s="95"/>
      <c r="R19" s="94"/>
      <c r="S19" s="95"/>
      <c r="T19" s="94"/>
      <c r="U19" s="95"/>
      <c r="V19" s="94"/>
      <c r="W19" s="95"/>
      <c r="X19" s="94"/>
      <c r="Y19" s="95"/>
      <c r="Z19" s="94"/>
      <c r="AA19" s="95"/>
      <c r="AB19" s="230"/>
      <c r="AC19" s="209"/>
    </row>
    <row r="20" spans="1:29" ht="24.75" customHeight="1" thickBot="1">
      <c r="A20" s="150"/>
      <c r="B20" s="138" t="s">
        <v>30</v>
      </c>
      <c r="C20" s="139"/>
      <c r="D20" s="142"/>
      <c r="E20" s="143"/>
      <c r="F20" s="142"/>
      <c r="G20" s="143"/>
      <c r="H20" s="142"/>
      <c r="I20" s="143"/>
      <c r="J20" s="142">
        <v>10000</v>
      </c>
      <c r="K20" s="143"/>
      <c r="L20" s="142"/>
      <c r="M20" s="143"/>
      <c r="N20" s="142"/>
      <c r="O20" s="143"/>
      <c r="P20" s="142"/>
      <c r="Q20" s="143"/>
      <c r="R20" s="142"/>
      <c r="S20" s="143"/>
      <c r="T20" s="142"/>
      <c r="U20" s="143"/>
      <c r="V20" s="142"/>
      <c r="W20" s="143"/>
      <c r="X20" s="142"/>
      <c r="Y20" s="143"/>
      <c r="Z20" s="142"/>
      <c r="AA20" s="143"/>
      <c r="AB20" s="230"/>
      <c r="AC20" s="209"/>
    </row>
    <row r="21" spans="1:29" ht="24.75" customHeight="1" thickTop="1">
      <c r="A21" s="77" t="s">
        <v>31</v>
      </c>
      <c r="B21" s="78"/>
      <c r="C21" s="79"/>
      <c r="D21" s="153">
        <f>INT(D7*D11+D8*D13+D10*D14+D9*D12+D15+D16+D17+D18+D19+D20)</f>
        <v>150026</v>
      </c>
      <c r="E21" s="154"/>
      <c r="F21" s="153">
        <f>INT(F7*F11+F8*F13+F9*F12+F15+F16+F17+F18+F19+F20)</f>
        <v>206059</v>
      </c>
      <c r="G21" s="154"/>
      <c r="H21" s="153">
        <f t="shared" ref="H21" si="0">INT(H7*H11+H8*H13+H10*H12+H15+H16+H17+H18+H19+H20)</f>
        <v>150208</v>
      </c>
      <c r="I21" s="154"/>
      <c r="J21" s="153">
        <f>INT(J7*J11+J8*J13+J10*J12+J9*J12+J15+J16+J17+J18+J19+J20)</f>
        <v>160336</v>
      </c>
      <c r="K21" s="154"/>
      <c r="L21" s="153">
        <f>INT(L7*L11+L8*L13+L10*L12+L9*L12+L15+L16+L17+L18+L19+L20)</f>
        <v>151100</v>
      </c>
      <c r="M21" s="154"/>
      <c r="N21" s="153">
        <f t="shared" ref="N21" si="1">INT(N7*N11+N8*N13+N10*N12+N15+N16+N17+N18+N19+N20)</f>
        <v>142900</v>
      </c>
      <c r="O21" s="154"/>
      <c r="P21" s="153">
        <f>INT(P7*P11+P8*P13+P10*P14+P15+P16+P17+P18+P19+P20)</f>
        <v>156456</v>
      </c>
      <c r="Q21" s="154"/>
      <c r="R21" s="153">
        <f t="shared" ref="R21" si="2">INT(R7*R11+R8*R13+R10*R12+R15+R16+R17+R18+R19+R20)</f>
        <v>175900</v>
      </c>
      <c r="S21" s="154"/>
      <c r="T21" s="153">
        <f>INT(T7*T11+T8*T13+T9*T12+T15+T16+T17+T18+T19+T20)</f>
        <v>167100</v>
      </c>
      <c r="U21" s="154"/>
      <c r="V21" s="153">
        <f>INT(V7*V11+V8*V13+V9*V12+V15+V16+V17+V18+V19+V20)</f>
        <v>166500</v>
      </c>
      <c r="W21" s="154"/>
      <c r="X21" s="153">
        <f t="shared" ref="X21" si="3">INT(X7*X11+X8*X13+X10*X12+X15+X16+X17+X18+X19+X20)</f>
        <v>147000</v>
      </c>
      <c r="Y21" s="154"/>
      <c r="Z21" s="153">
        <f>INT(Z7*Z11+Z8*Z13+Z10*Z14+Z9*Z12+Z15+Z16+Z17+Z18+Z19+Z20)</f>
        <v>183552</v>
      </c>
      <c r="AA21" s="154"/>
      <c r="AB21" s="230"/>
      <c r="AC21" s="209"/>
    </row>
    <row r="22" spans="1:29" ht="24.75" customHeight="1" thickBot="1">
      <c r="A22" s="133" t="s">
        <v>40</v>
      </c>
      <c r="B22" s="134"/>
      <c r="C22" s="135"/>
      <c r="D22" s="71"/>
      <c r="E22" s="72"/>
      <c r="F22" s="71"/>
      <c r="G22" s="72"/>
      <c r="H22" s="71"/>
      <c r="I22" s="72"/>
      <c r="J22" s="71"/>
      <c r="K22" s="72"/>
      <c r="L22" s="71"/>
      <c r="M22" s="72"/>
      <c r="N22" s="71"/>
      <c r="O22" s="72"/>
      <c r="P22" s="71"/>
      <c r="Q22" s="72"/>
      <c r="R22" s="71"/>
      <c r="S22" s="72"/>
      <c r="T22" s="71"/>
      <c r="U22" s="72"/>
      <c r="V22" s="71"/>
      <c r="W22" s="72"/>
      <c r="X22" s="71"/>
      <c r="Y22" s="72"/>
      <c r="Z22" s="71"/>
      <c r="AA22" s="72"/>
      <c r="AB22" s="233"/>
      <c r="AC22" s="212"/>
    </row>
    <row r="23" spans="1:29" ht="24.75" customHeight="1" thickBot="1">
      <c r="A23" s="122" t="s">
        <v>19</v>
      </c>
      <c r="B23" s="123"/>
      <c r="C23" s="124"/>
      <c r="D23" s="127">
        <f>D21+D22</f>
        <v>150026</v>
      </c>
      <c r="E23" s="128"/>
      <c r="F23" s="127">
        <f t="shared" ref="F23" si="4">F21+F22</f>
        <v>206059</v>
      </c>
      <c r="G23" s="128"/>
      <c r="H23" s="127">
        <f t="shared" ref="H23" si="5">H21+H22</f>
        <v>150208</v>
      </c>
      <c r="I23" s="128"/>
      <c r="J23" s="127">
        <f t="shared" ref="J23" si="6">J21+J22</f>
        <v>160336</v>
      </c>
      <c r="K23" s="128"/>
      <c r="L23" s="127">
        <f t="shared" ref="L23" si="7">L21+L22</f>
        <v>151100</v>
      </c>
      <c r="M23" s="128"/>
      <c r="N23" s="127">
        <f t="shared" ref="N23" si="8">N21+N22</f>
        <v>142900</v>
      </c>
      <c r="O23" s="128"/>
      <c r="P23" s="127">
        <f t="shared" ref="P23" si="9">P21+P22</f>
        <v>156456</v>
      </c>
      <c r="Q23" s="128"/>
      <c r="R23" s="127">
        <f t="shared" ref="R23" si="10">R21+R22</f>
        <v>175900</v>
      </c>
      <c r="S23" s="128"/>
      <c r="T23" s="127">
        <f t="shared" ref="T23" si="11">T21+T22</f>
        <v>167100</v>
      </c>
      <c r="U23" s="128"/>
      <c r="V23" s="127">
        <f t="shared" ref="V23" si="12">V21+V22</f>
        <v>166500</v>
      </c>
      <c r="W23" s="128"/>
      <c r="X23" s="127">
        <f t="shared" ref="X23" si="13">X21+X22</f>
        <v>147000</v>
      </c>
      <c r="Y23" s="128"/>
      <c r="Z23" s="127">
        <f t="shared" ref="Z23" si="14">Z21+Z22</f>
        <v>183552</v>
      </c>
      <c r="AA23" s="128"/>
      <c r="AB23" s="232"/>
      <c r="AC23" s="210"/>
    </row>
    <row r="24" spans="1:29" ht="24.75" customHeight="1">
      <c r="A24" s="88" t="s">
        <v>33</v>
      </c>
      <c r="B24" s="108" t="s">
        <v>34</v>
      </c>
      <c r="C24" s="109"/>
      <c r="D24" s="92">
        <f>D23*0.003</f>
        <v>450.07800000000003</v>
      </c>
      <c r="E24" s="93"/>
      <c r="F24" s="92">
        <v>618</v>
      </c>
      <c r="G24" s="93"/>
      <c r="H24" s="92">
        <f t="shared" ref="H24" si="15">H23*0.003</f>
        <v>450.62400000000002</v>
      </c>
      <c r="I24" s="93"/>
      <c r="J24" s="92">
        <f t="shared" ref="J24" si="16">J23*0.003</f>
        <v>481.00800000000004</v>
      </c>
      <c r="K24" s="93"/>
      <c r="L24" s="92">
        <f t="shared" ref="L24" si="17">L23*0.003</f>
        <v>453.3</v>
      </c>
      <c r="M24" s="93"/>
      <c r="N24" s="92">
        <f t="shared" ref="N24" si="18">N23*0.003</f>
        <v>428.7</v>
      </c>
      <c r="O24" s="93"/>
      <c r="P24" s="92">
        <f t="shared" ref="P24" si="19">P23*0.003</f>
        <v>469.36799999999999</v>
      </c>
      <c r="Q24" s="93"/>
      <c r="R24" s="92">
        <f t="shared" ref="R24" si="20">R23*0.003</f>
        <v>527.70000000000005</v>
      </c>
      <c r="S24" s="93"/>
      <c r="T24" s="92">
        <f t="shared" ref="T24" si="21">T23*0.003</f>
        <v>501.3</v>
      </c>
      <c r="U24" s="93"/>
      <c r="V24" s="92">
        <f t="shared" ref="V24" si="22">V23*0.003</f>
        <v>499.5</v>
      </c>
      <c r="W24" s="93"/>
      <c r="X24" s="92">
        <f t="shared" ref="X24" si="23">X23*0.003</f>
        <v>441</v>
      </c>
      <c r="Y24" s="93"/>
      <c r="Z24" s="92">
        <f t="shared" ref="Z24" si="24">Z23*0.003</f>
        <v>550.65600000000006</v>
      </c>
      <c r="AA24" s="211"/>
      <c r="AB24" s="231"/>
      <c r="AC24" s="211"/>
    </row>
    <row r="25" spans="1:29" ht="24.75" customHeight="1">
      <c r="A25" s="89"/>
      <c r="B25" s="100" t="s">
        <v>35</v>
      </c>
      <c r="C25" s="101"/>
      <c r="D25" s="94">
        <v>2980</v>
      </c>
      <c r="E25" s="95"/>
      <c r="F25" s="94">
        <v>5130</v>
      </c>
      <c r="G25" s="95"/>
      <c r="H25" s="94">
        <v>3120</v>
      </c>
      <c r="I25" s="95"/>
      <c r="J25" s="94">
        <v>3480</v>
      </c>
      <c r="K25" s="95"/>
      <c r="L25" s="94">
        <v>3200</v>
      </c>
      <c r="M25" s="95"/>
      <c r="N25" s="94">
        <v>2860</v>
      </c>
      <c r="O25" s="95"/>
      <c r="P25" s="94">
        <v>3270</v>
      </c>
      <c r="Q25" s="95"/>
      <c r="R25" s="82">
        <v>3980</v>
      </c>
      <c r="S25" s="83"/>
      <c r="T25" s="82">
        <v>4410</v>
      </c>
      <c r="U25" s="83"/>
      <c r="V25" s="82">
        <v>3200</v>
      </c>
      <c r="W25" s="83"/>
      <c r="X25" s="82">
        <v>2420</v>
      </c>
      <c r="Y25" s="83"/>
      <c r="Z25" s="82">
        <v>3770</v>
      </c>
      <c r="AA25" s="83"/>
      <c r="AB25" s="230"/>
      <c r="AC25" s="209"/>
    </row>
    <row r="26" spans="1:29" ht="24.75" customHeight="1">
      <c r="A26" s="89"/>
      <c r="B26" s="100" t="s">
        <v>48</v>
      </c>
      <c r="C26" s="101"/>
      <c r="D26" s="94">
        <v>0</v>
      </c>
      <c r="E26" s="95"/>
      <c r="F26" s="94">
        <v>0</v>
      </c>
      <c r="G26" s="95"/>
      <c r="H26" s="94">
        <v>7000</v>
      </c>
      <c r="I26" s="95"/>
      <c r="J26" s="94">
        <v>6400</v>
      </c>
      <c r="K26" s="95"/>
      <c r="L26" s="94">
        <v>6400</v>
      </c>
      <c r="M26" s="95"/>
      <c r="N26" s="94">
        <v>6400</v>
      </c>
      <c r="O26" s="95"/>
      <c r="P26" s="94">
        <v>6400</v>
      </c>
      <c r="Q26" s="95"/>
      <c r="R26" s="94">
        <v>6400</v>
      </c>
      <c r="S26" s="95"/>
      <c r="T26" s="94">
        <v>6400</v>
      </c>
      <c r="U26" s="95"/>
      <c r="V26" s="94">
        <v>6400</v>
      </c>
      <c r="W26" s="95"/>
      <c r="X26" s="94">
        <v>6400</v>
      </c>
      <c r="Y26" s="95"/>
      <c r="Z26" s="94">
        <v>6400</v>
      </c>
      <c r="AA26" s="95"/>
      <c r="AB26" s="230"/>
      <c r="AC26" s="209"/>
    </row>
    <row r="27" spans="1:29" ht="24.75" customHeight="1">
      <c r="A27" s="90"/>
      <c r="B27" s="100" t="s">
        <v>49</v>
      </c>
      <c r="C27" s="101"/>
      <c r="D27" s="82">
        <v>0</v>
      </c>
      <c r="E27" s="83"/>
      <c r="F27" s="82">
        <v>0</v>
      </c>
      <c r="G27" s="83"/>
      <c r="H27" s="82">
        <v>0</v>
      </c>
      <c r="I27" s="83"/>
      <c r="J27" s="82">
        <v>0</v>
      </c>
      <c r="K27" s="83"/>
      <c r="L27" s="82">
        <v>0</v>
      </c>
      <c r="M27" s="83"/>
      <c r="N27" s="82">
        <v>0</v>
      </c>
      <c r="O27" s="83"/>
      <c r="P27" s="279">
        <v>0</v>
      </c>
      <c r="Q27" s="280"/>
      <c r="R27" s="279">
        <v>0</v>
      </c>
      <c r="S27" s="280"/>
      <c r="T27" s="279">
        <v>0</v>
      </c>
      <c r="U27" s="280"/>
      <c r="V27" s="279">
        <v>0</v>
      </c>
      <c r="W27" s="280"/>
      <c r="X27" s="279">
        <v>0</v>
      </c>
      <c r="Y27" s="280"/>
      <c r="Z27" s="279">
        <v>0</v>
      </c>
      <c r="AA27" s="280"/>
      <c r="AB27" s="228"/>
      <c r="AC27" s="207"/>
    </row>
    <row r="28" spans="1:29" ht="24.75" customHeight="1" thickBot="1">
      <c r="A28" s="91"/>
      <c r="B28" s="112" t="s">
        <v>52</v>
      </c>
      <c r="C28" s="113"/>
      <c r="D28" s="71">
        <v>2250</v>
      </c>
      <c r="E28" s="72"/>
      <c r="F28" s="71">
        <v>3250</v>
      </c>
      <c r="G28" s="72"/>
      <c r="H28" s="71">
        <v>2750</v>
      </c>
      <c r="I28" s="72"/>
      <c r="J28" s="71">
        <v>3500</v>
      </c>
      <c r="K28" s="72"/>
      <c r="L28" s="71">
        <v>4250</v>
      </c>
      <c r="M28" s="72"/>
      <c r="N28" s="71">
        <v>4250</v>
      </c>
      <c r="O28" s="72"/>
      <c r="P28" s="71">
        <v>4250</v>
      </c>
      <c r="Q28" s="72"/>
      <c r="R28" s="71">
        <f t="shared" ref="R28:V28" si="25">R27*0.003</f>
        <v>0</v>
      </c>
      <c r="S28" s="72"/>
      <c r="T28" s="71">
        <f t="shared" si="25"/>
        <v>0</v>
      </c>
      <c r="U28" s="72"/>
      <c r="V28" s="71">
        <f t="shared" si="25"/>
        <v>0</v>
      </c>
      <c r="W28" s="72"/>
      <c r="X28" s="71">
        <v>3250</v>
      </c>
      <c r="Y28" s="72"/>
      <c r="Z28" s="71">
        <v>3250</v>
      </c>
      <c r="AA28" s="208"/>
      <c r="AB28" s="229"/>
      <c r="AC28" s="208"/>
    </row>
    <row r="29" spans="1:29" ht="24.75" customHeight="1" thickBot="1">
      <c r="A29" s="77" t="s">
        <v>37</v>
      </c>
      <c r="B29" s="78"/>
      <c r="C29" s="79"/>
      <c r="D29" s="82">
        <f>SUM(D24:D28)</f>
        <v>5680.0779999999995</v>
      </c>
      <c r="E29" s="83"/>
      <c r="F29" s="82">
        <f t="shared" ref="F29" si="26">SUM(F24:F28)</f>
        <v>8998</v>
      </c>
      <c r="G29" s="83"/>
      <c r="H29" s="82">
        <f t="shared" ref="H29" si="27">SUM(H24:H28)</f>
        <v>13320.624</v>
      </c>
      <c r="I29" s="83"/>
      <c r="J29" s="82">
        <f t="shared" ref="J29" si="28">SUM(J24:J28)</f>
        <v>13861.008</v>
      </c>
      <c r="K29" s="83"/>
      <c r="L29" s="82">
        <f t="shared" ref="L29" si="29">SUM(L24:L28)</f>
        <v>14303.3</v>
      </c>
      <c r="M29" s="83"/>
      <c r="N29" s="82">
        <f t="shared" ref="N29" si="30">SUM(N24:N28)</f>
        <v>13938.7</v>
      </c>
      <c r="O29" s="83"/>
      <c r="P29" s="82">
        <f t="shared" ref="P29" si="31">SUM(P24:P28)</f>
        <v>14389.368</v>
      </c>
      <c r="Q29" s="83"/>
      <c r="R29" s="82">
        <f t="shared" ref="R29" si="32">SUM(R24:R28)</f>
        <v>10907.7</v>
      </c>
      <c r="S29" s="83"/>
      <c r="T29" s="82">
        <f t="shared" ref="T29" si="33">SUM(T24:T28)</f>
        <v>11311.3</v>
      </c>
      <c r="U29" s="83"/>
      <c r="V29" s="82">
        <f t="shared" ref="V29" si="34">SUM(V24:V28)</f>
        <v>10099.5</v>
      </c>
      <c r="W29" s="83"/>
      <c r="X29" s="82">
        <f t="shared" ref="X29" si="35">SUM(X24:X28)</f>
        <v>12511</v>
      </c>
      <c r="Y29" s="83"/>
      <c r="Z29" s="82">
        <f t="shared" ref="Z29" si="36">SUM(Z24:Z28)</f>
        <v>13970.655999999999</v>
      </c>
      <c r="AA29" s="227"/>
      <c r="AB29" s="228"/>
      <c r="AC29" s="207"/>
    </row>
    <row r="30" spans="1:29" ht="24.75" customHeight="1" thickTop="1" thickBot="1">
      <c r="A30" s="66" t="s">
        <v>38</v>
      </c>
      <c r="B30" s="67"/>
      <c r="C30" s="68"/>
      <c r="D30" s="60">
        <f>D23-D29</f>
        <v>144345.92199999999</v>
      </c>
      <c r="E30" s="61"/>
      <c r="F30" s="69">
        <f>F23-F29</f>
        <v>197061</v>
      </c>
      <c r="G30" s="70"/>
      <c r="H30" s="69">
        <f>H23-H29</f>
        <v>136887.37599999999</v>
      </c>
      <c r="I30" s="70"/>
      <c r="J30" s="69">
        <f>J23-J29</f>
        <v>146474.992</v>
      </c>
      <c r="K30" s="70"/>
      <c r="L30" s="69">
        <f>L23-L29</f>
        <v>136796.70000000001</v>
      </c>
      <c r="M30" s="70"/>
      <c r="N30" s="69">
        <f>N23-N29</f>
        <v>128961.3</v>
      </c>
      <c r="O30" s="70"/>
      <c r="P30" s="69">
        <f>P23-P29</f>
        <v>142066.63200000001</v>
      </c>
      <c r="Q30" s="70"/>
      <c r="R30" s="69">
        <f>R23-R29</f>
        <v>164992.29999999999</v>
      </c>
      <c r="S30" s="70"/>
      <c r="T30" s="69">
        <f>T23-T29</f>
        <v>155788.70000000001</v>
      </c>
      <c r="U30" s="70"/>
      <c r="V30" s="69">
        <f>V23-V29</f>
        <v>156400.5</v>
      </c>
      <c r="W30" s="70"/>
      <c r="X30" s="69">
        <f>X21-X29</f>
        <v>134489</v>
      </c>
      <c r="Y30" s="70"/>
      <c r="Z30" s="60">
        <f>Z23-Z29</f>
        <v>169581.34400000001</v>
      </c>
      <c r="AA30" s="225"/>
      <c r="AB30" s="226"/>
      <c r="AC30" s="206"/>
    </row>
  </sheetData>
  <mergeCells count="315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A29:C29"/>
    <mergeCell ref="D29:E29"/>
    <mergeCell ref="F29:G29"/>
    <mergeCell ref="H29:I29"/>
    <mergeCell ref="J29:K29"/>
    <mergeCell ref="L29:M29"/>
    <mergeCell ref="AF7:AH8"/>
    <mergeCell ref="AI7:AK8"/>
    <mergeCell ref="AF9:AK10"/>
    <mergeCell ref="AF11:AH11"/>
    <mergeCell ref="AI11:AK11"/>
    <mergeCell ref="AF12:AH12"/>
    <mergeCell ref="AI12:AK12"/>
    <mergeCell ref="R30:S30"/>
    <mergeCell ref="T30:U30"/>
    <mergeCell ref="V30:W30"/>
    <mergeCell ref="X30:Y30"/>
    <mergeCell ref="Z30:AA30"/>
    <mergeCell ref="AB30:AC30"/>
    <mergeCell ref="Z29:AA29"/>
    <mergeCell ref="AB29:AC29"/>
    <mergeCell ref="R29:S29"/>
    <mergeCell ref="T29:U29"/>
    <mergeCell ref="V29:W29"/>
    <mergeCell ref="X29:Y29"/>
    <mergeCell ref="R28:S28"/>
    <mergeCell ref="T28:U28"/>
    <mergeCell ref="V28:W28"/>
    <mergeCell ref="X28:Y28"/>
    <mergeCell ref="Z28:AA28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CCFBC-F2C7-4040-A594-FAC23362051F}">
  <sheetPr>
    <tabColor rgb="FFFFC000"/>
  </sheetPr>
  <dimension ref="A1:AK65"/>
  <sheetViews>
    <sheetView workbookViewId="0">
      <selection sqref="A1:AC2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37" ht="22.5" customHeight="1">
      <c r="A1" s="177" t="s">
        <v>117</v>
      </c>
      <c r="B1" s="177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</row>
    <row r="2" spans="1:37" ht="22.5" customHeight="1" thickBo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79"/>
      <c r="AC2" s="179"/>
    </row>
    <row r="3" spans="1:37" ht="22.5" customHeight="1" thickTop="1">
      <c r="A3" s="180" t="s">
        <v>0</v>
      </c>
      <c r="B3" s="181"/>
      <c r="C3" s="181"/>
      <c r="D3" s="182"/>
      <c r="E3" s="183" t="s">
        <v>1</v>
      </c>
      <c r="F3" s="181"/>
      <c r="G3" s="181"/>
      <c r="H3" s="181"/>
      <c r="I3" s="181"/>
      <c r="J3" s="181"/>
      <c r="K3" s="182"/>
      <c r="L3" s="183" t="s">
        <v>2</v>
      </c>
      <c r="M3" s="181"/>
      <c r="N3" s="181"/>
      <c r="O3" s="181"/>
      <c r="P3" s="181"/>
      <c r="Q3" s="181"/>
      <c r="R3" s="182"/>
      <c r="S3" s="183" t="s">
        <v>3</v>
      </c>
      <c r="T3" s="181"/>
      <c r="U3" s="181"/>
      <c r="V3" s="181"/>
      <c r="W3" s="181"/>
      <c r="X3" s="181"/>
      <c r="Y3" s="182"/>
      <c r="Z3" s="181" t="s">
        <v>4</v>
      </c>
      <c r="AA3" s="181"/>
      <c r="AB3" s="181"/>
      <c r="AC3" s="184"/>
    </row>
    <row r="4" spans="1:37" ht="22.5" customHeight="1" thickBot="1">
      <c r="A4" s="185"/>
      <c r="B4" s="186"/>
      <c r="C4" s="187"/>
      <c r="D4" s="139"/>
      <c r="E4" s="188" t="s">
        <v>47</v>
      </c>
      <c r="F4" s="189"/>
      <c r="G4" s="189"/>
      <c r="H4" s="189"/>
      <c r="I4" s="189"/>
      <c r="J4" s="189"/>
      <c r="K4" s="190"/>
      <c r="L4" s="199"/>
      <c r="M4" s="200"/>
      <c r="N4" s="200"/>
      <c r="O4" s="200"/>
      <c r="P4" s="200"/>
      <c r="Q4" s="200"/>
      <c r="R4" s="201"/>
      <c r="S4" s="191" t="s">
        <v>70</v>
      </c>
      <c r="T4" s="192"/>
      <c r="U4" s="192"/>
      <c r="V4" s="192"/>
      <c r="W4" s="192"/>
      <c r="X4" s="192"/>
      <c r="Y4" s="193"/>
      <c r="Z4" s="194" t="s">
        <v>5</v>
      </c>
      <c r="AA4" s="194"/>
      <c r="AB4" s="194"/>
      <c r="AC4" s="195"/>
    </row>
    <row r="5" spans="1:37" ht="22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7" ht="22.5" customHeight="1">
      <c r="A6" s="170" t="s">
        <v>6</v>
      </c>
      <c r="B6" s="171"/>
      <c r="C6" s="172"/>
      <c r="D6" s="202" t="s">
        <v>11</v>
      </c>
      <c r="E6" s="203"/>
      <c r="F6" s="202" t="s">
        <v>12</v>
      </c>
      <c r="G6" s="203"/>
      <c r="H6" s="167" t="s">
        <v>13</v>
      </c>
      <c r="I6" s="168"/>
      <c r="J6" s="167" t="s">
        <v>14</v>
      </c>
      <c r="K6" s="168"/>
      <c r="L6" s="167" t="s">
        <v>15</v>
      </c>
      <c r="M6" s="168"/>
      <c r="N6" s="167" t="s">
        <v>16</v>
      </c>
      <c r="O6" s="168"/>
      <c r="P6" s="167" t="s">
        <v>17</v>
      </c>
      <c r="Q6" s="168"/>
      <c r="R6" s="167" t="s">
        <v>18</v>
      </c>
      <c r="S6" s="168"/>
      <c r="T6" s="167" t="s">
        <v>7</v>
      </c>
      <c r="U6" s="168"/>
      <c r="V6" s="167" t="s">
        <v>8</v>
      </c>
      <c r="W6" s="168"/>
      <c r="X6" s="167" t="s">
        <v>9</v>
      </c>
      <c r="Y6" s="168"/>
      <c r="Z6" s="202" t="s">
        <v>10</v>
      </c>
      <c r="AA6" s="241"/>
      <c r="AB6" s="238" t="s">
        <v>19</v>
      </c>
      <c r="AC6" s="169"/>
    </row>
    <row r="7" spans="1:37" ht="22.5" customHeight="1">
      <c r="A7" s="162" t="s">
        <v>41</v>
      </c>
      <c r="B7" s="163"/>
      <c r="C7" s="164"/>
      <c r="D7" s="31">
        <v>5</v>
      </c>
      <c r="E7" s="32" t="s">
        <v>20</v>
      </c>
      <c r="F7" s="31">
        <v>6</v>
      </c>
      <c r="G7" s="32" t="s">
        <v>20</v>
      </c>
      <c r="H7" s="3">
        <v>7</v>
      </c>
      <c r="I7" s="4" t="s">
        <v>20</v>
      </c>
      <c r="J7" s="3">
        <v>7</v>
      </c>
      <c r="K7" s="4" t="s">
        <v>20</v>
      </c>
      <c r="L7" s="3">
        <v>6</v>
      </c>
      <c r="M7" s="4" t="s">
        <v>20</v>
      </c>
      <c r="N7" s="3">
        <v>7</v>
      </c>
      <c r="O7" s="4" t="s">
        <v>20</v>
      </c>
      <c r="P7" s="3">
        <v>0</v>
      </c>
      <c r="Q7" s="4" t="s">
        <v>20</v>
      </c>
      <c r="R7" s="3">
        <v>17</v>
      </c>
      <c r="S7" s="4" t="s">
        <v>20</v>
      </c>
      <c r="T7" s="3">
        <v>17</v>
      </c>
      <c r="U7" s="4" t="s">
        <v>20</v>
      </c>
      <c r="V7" s="3">
        <v>17</v>
      </c>
      <c r="W7" s="4" t="s">
        <v>20</v>
      </c>
      <c r="X7" s="3">
        <v>17</v>
      </c>
      <c r="Y7" s="4" t="s">
        <v>20</v>
      </c>
      <c r="Z7" s="31">
        <v>17</v>
      </c>
      <c r="AA7" s="32" t="s">
        <v>20</v>
      </c>
      <c r="AB7" s="24"/>
      <c r="AC7" s="9" t="s">
        <v>20</v>
      </c>
    </row>
    <row r="8" spans="1:37" ht="22.5" customHeight="1">
      <c r="A8" s="162" t="s">
        <v>42</v>
      </c>
      <c r="B8" s="163"/>
      <c r="C8" s="164"/>
      <c r="D8" s="31"/>
      <c r="E8" s="32" t="s">
        <v>20</v>
      </c>
      <c r="F8" s="31"/>
      <c r="G8" s="32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1"/>
      <c r="AA8" s="32" t="s">
        <v>20</v>
      </c>
      <c r="AB8" s="24"/>
      <c r="AC8" s="9" t="s">
        <v>21</v>
      </c>
      <c r="AF8" s="198" t="s">
        <v>77</v>
      </c>
      <c r="AG8" s="198"/>
      <c r="AH8" s="198"/>
      <c r="AI8" s="198"/>
      <c r="AJ8" s="198"/>
      <c r="AK8" s="198"/>
    </row>
    <row r="9" spans="1:37" ht="22.5" customHeight="1">
      <c r="A9" s="162" t="s">
        <v>50</v>
      </c>
      <c r="B9" s="163"/>
      <c r="C9" s="164"/>
      <c r="D9" s="31"/>
      <c r="E9" s="32" t="s">
        <v>21</v>
      </c>
      <c r="F9" s="31"/>
      <c r="G9" s="32" t="s">
        <v>21</v>
      </c>
      <c r="H9" s="3"/>
      <c r="I9" s="4" t="s">
        <v>21</v>
      </c>
      <c r="J9" s="3"/>
      <c r="K9" s="4" t="s">
        <v>21</v>
      </c>
      <c r="L9" s="3">
        <v>9</v>
      </c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1"/>
      <c r="AA9" s="32" t="s">
        <v>21</v>
      </c>
      <c r="AB9" s="24"/>
      <c r="AC9" s="9" t="s">
        <v>21</v>
      </c>
      <c r="AF9" s="198"/>
      <c r="AG9" s="198"/>
      <c r="AH9" s="198"/>
      <c r="AI9" s="198"/>
      <c r="AJ9" s="198"/>
      <c r="AK9" s="198"/>
    </row>
    <row r="10" spans="1:37" ht="22.5" customHeight="1" thickBot="1">
      <c r="A10" s="162" t="s">
        <v>62</v>
      </c>
      <c r="B10" s="163"/>
      <c r="C10" s="164"/>
      <c r="D10" s="58"/>
      <c r="E10" s="59" t="s">
        <v>21</v>
      </c>
      <c r="F10" s="58"/>
      <c r="G10" s="59" t="s">
        <v>21</v>
      </c>
      <c r="H10" s="47"/>
      <c r="I10" s="48" t="s">
        <v>21</v>
      </c>
      <c r="J10" s="47"/>
      <c r="K10" s="48" t="s">
        <v>21</v>
      </c>
      <c r="L10" s="47"/>
      <c r="M10" s="48" t="s">
        <v>21</v>
      </c>
      <c r="N10" s="47"/>
      <c r="O10" s="48" t="s">
        <v>21</v>
      </c>
      <c r="P10" s="47"/>
      <c r="Q10" s="48" t="s">
        <v>21</v>
      </c>
      <c r="R10" s="47"/>
      <c r="S10" s="48" t="s">
        <v>21</v>
      </c>
      <c r="T10" s="47"/>
      <c r="U10" s="48" t="s">
        <v>21</v>
      </c>
      <c r="V10" s="47"/>
      <c r="W10" s="48" t="s">
        <v>21</v>
      </c>
      <c r="X10" s="47"/>
      <c r="Y10" s="48" t="s">
        <v>21</v>
      </c>
      <c r="Z10" s="58"/>
      <c r="AA10" s="59" t="s">
        <v>21</v>
      </c>
      <c r="AB10" s="49"/>
      <c r="AC10" s="50" t="s">
        <v>21</v>
      </c>
      <c r="AF10" s="204"/>
      <c r="AG10" s="204"/>
      <c r="AH10" s="204"/>
      <c r="AI10" s="204"/>
      <c r="AJ10" s="204"/>
      <c r="AK10" s="204"/>
    </row>
    <row r="11" spans="1:37" ht="22.5" customHeight="1" thickTop="1" thickBot="1">
      <c r="A11" s="281" t="s">
        <v>90</v>
      </c>
      <c r="B11" s="282"/>
      <c r="C11" s="283"/>
      <c r="D11" s="84">
        <v>50000</v>
      </c>
      <c r="E11" s="85"/>
      <c r="F11" s="84">
        <v>50000</v>
      </c>
      <c r="G11" s="85"/>
      <c r="H11" s="286">
        <v>50000</v>
      </c>
      <c r="I11" s="287"/>
      <c r="J11" s="286">
        <v>80000</v>
      </c>
      <c r="K11" s="287"/>
      <c r="L11" s="286">
        <v>80000</v>
      </c>
      <c r="M11" s="287"/>
      <c r="N11" s="286">
        <v>80000</v>
      </c>
      <c r="O11" s="287"/>
      <c r="P11" s="286">
        <v>80000</v>
      </c>
      <c r="Q11" s="287"/>
      <c r="R11" s="286">
        <v>100000</v>
      </c>
      <c r="S11" s="287"/>
      <c r="T11" s="286">
        <v>100000</v>
      </c>
      <c r="U11" s="287"/>
      <c r="V11" s="286">
        <v>100000</v>
      </c>
      <c r="W11" s="287"/>
      <c r="X11" s="286">
        <v>100000</v>
      </c>
      <c r="Y11" s="287"/>
      <c r="Z11" s="288">
        <v>100000</v>
      </c>
      <c r="AA11" s="289"/>
      <c r="AB11" s="262"/>
      <c r="AC11" s="87"/>
      <c r="AF11" s="204"/>
      <c r="AG11" s="204"/>
      <c r="AH11" s="204"/>
      <c r="AI11" s="204"/>
      <c r="AJ11" s="204"/>
      <c r="AK11" s="204"/>
    </row>
    <row r="12" spans="1:37" ht="22.5" customHeight="1" thickTop="1">
      <c r="A12" s="77" t="s">
        <v>25</v>
      </c>
      <c r="B12" s="78"/>
      <c r="C12" s="79"/>
      <c r="D12" s="155">
        <v>8000</v>
      </c>
      <c r="E12" s="156"/>
      <c r="F12" s="155">
        <v>8000</v>
      </c>
      <c r="G12" s="156"/>
      <c r="H12" s="82">
        <v>8000</v>
      </c>
      <c r="I12" s="83"/>
      <c r="J12" s="82">
        <v>3000</v>
      </c>
      <c r="K12" s="83"/>
      <c r="L12" s="82">
        <v>3000</v>
      </c>
      <c r="M12" s="83"/>
      <c r="N12" s="82">
        <v>3000</v>
      </c>
      <c r="O12" s="83"/>
      <c r="P12" s="82">
        <v>3000</v>
      </c>
      <c r="Q12" s="83"/>
      <c r="R12" s="82">
        <v>3000</v>
      </c>
      <c r="S12" s="83"/>
      <c r="T12" s="82">
        <v>3000</v>
      </c>
      <c r="U12" s="83"/>
      <c r="V12" s="82">
        <v>3000</v>
      </c>
      <c r="W12" s="83"/>
      <c r="X12" s="82">
        <v>3000</v>
      </c>
      <c r="Y12" s="83"/>
      <c r="Z12" s="84">
        <v>3000</v>
      </c>
      <c r="AA12" s="85"/>
      <c r="AB12" s="268"/>
      <c r="AC12" s="158"/>
      <c r="AF12" s="204"/>
      <c r="AG12" s="204"/>
      <c r="AH12" s="204"/>
      <c r="AI12" s="204"/>
      <c r="AJ12" s="204"/>
      <c r="AK12" s="204"/>
    </row>
    <row r="13" spans="1:37" ht="22.5" customHeight="1">
      <c r="A13" s="162" t="s">
        <v>50</v>
      </c>
      <c r="B13" s="163"/>
      <c r="C13" s="164"/>
      <c r="D13" s="96">
        <v>1250</v>
      </c>
      <c r="E13" s="97"/>
      <c r="F13" s="96">
        <v>1250</v>
      </c>
      <c r="G13" s="97"/>
      <c r="H13" s="94">
        <v>1250</v>
      </c>
      <c r="I13" s="95"/>
      <c r="J13" s="94">
        <v>1250</v>
      </c>
      <c r="K13" s="95"/>
      <c r="L13" s="94">
        <v>1250</v>
      </c>
      <c r="M13" s="95"/>
      <c r="N13" s="94">
        <v>1250</v>
      </c>
      <c r="O13" s="95"/>
      <c r="P13" s="94">
        <v>1250</v>
      </c>
      <c r="Q13" s="95"/>
      <c r="R13" s="94">
        <v>1250</v>
      </c>
      <c r="S13" s="95"/>
      <c r="T13" s="94">
        <v>1250</v>
      </c>
      <c r="U13" s="95"/>
      <c r="V13" s="94">
        <v>1250</v>
      </c>
      <c r="W13" s="95"/>
      <c r="X13" s="94">
        <v>1250</v>
      </c>
      <c r="Y13" s="95"/>
      <c r="Z13" s="96">
        <v>1250</v>
      </c>
      <c r="AA13" s="285"/>
      <c r="AB13" s="263"/>
      <c r="AC13" s="99"/>
      <c r="AF13" s="196" t="s">
        <v>79</v>
      </c>
      <c r="AG13" s="196"/>
      <c r="AH13" s="196"/>
      <c r="AI13" s="196" t="s">
        <v>80</v>
      </c>
      <c r="AJ13" s="196"/>
      <c r="AK13" s="196"/>
    </row>
    <row r="14" spans="1:37" ht="22.5" customHeight="1">
      <c r="A14" s="165" t="s">
        <v>27</v>
      </c>
      <c r="B14" s="166"/>
      <c r="C14" s="163"/>
      <c r="D14" s="96">
        <v>10000</v>
      </c>
      <c r="E14" s="97"/>
      <c r="F14" s="96">
        <v>10000</v>
      </c>
      <c r="G14" s="97"/>
      <c r="H14" s="94">
        <v>10000</v>
      </c>
      <c r="I14" s="95"/>
      <c r="J14" s="94">
        <v>3000</v>
      </c>
      <c r="K14" s="95"/>
      <c r="L14" s="82">
        <v>5000</v>
      </c>
      <c r="M14" s="83"/>
      <c r="N14" s="82">
        <v>5000</v>
      </c>
      <c r="O14" s="83"/>
      <c r="P14" s="82">
        <v>5000</v>
      </c>
      <c r="Q14" s="83"/>
      <c r="R14" s="82">
        <v>5000</v>
      </c>
      <c r="S14" s="83"/>
      <c r="T14" s="82">
        <v>5000</v>
      </c>
      <c r="U14" s="83"/>
      <c r="V14" s="82">
        <v>5000</v>
      </c>
      <c r="W14" s="83"/>
      <c r="X14" s="82">
        <v>5000</v>
      </c>
      <c r="Y14" s="83"/>
      <c r="Z14" s="84">
        <v>5000</v>
      </c>
      <c r="AA14" s="85"/>
      <c r="AB14" s="263"/>
      <c r="AC14" s="99"/>
      <c r="AF14" s="197"/>
      <c r="AG14" s="197"/>
      <c r="AH14" s="197"/>
      <c r="AI14" s="197"/>
      <c r="AJ14" s="197"/>
      <c r="AK14" s="197"/>
    </row>
    <row r="15" spans="1:37" ht="22.5" customHeight="1" thickBot="1">
      <c r="A15" s="159" t="s">
        <v>51</v>
      </c>
      <c r="B15" s="160"/>
      <c r="C15" s="161"/>
      <c r="D15" s="144">
        <v>1562</v>
      </c>
      <c r="E15" s="145"/>
      <c r="F15" s="144">
        <v>1562</v>
      </c>
      <c r="G15" s="145"/>
      <c r="H15" s="142">
        <v>1562</v>
      </c>
      <c r="I15" s="143"/>
      <c r="J15" s="142">
        <v>1562</v>
      </c>
      <c r="K15" s="143"/>
      <c r="L15" s="142">
        <v>1562</v>
      </c>
      <c r="M15" s="143"/>
      <c r="N15" s="142">
        <v>1562</v>
      </c>
      <c r="O15" s="143"/>
      <c r="P15" s="142">
        <v>1562</v>
      </c>
      <c r="Q15" s="143"/>
      <c r="R15" s="142">
        <v>1562</v>
      </c>
      <c r="S15" s="143"/>
      <c r="T15" s="142">
        <v>1562</v>
      </c>
      <c r="U15" s="143"/>
      <c r="V15" s="142">
        <v>1562</v>
      </c>
      <c r="W15" s="143"/>
      <c r="X15" s="142">
        <v>1562</v>
      </c>
      <c r="Y15" s="143"/>
      <c r="Z15" s="144">
        <v>1562</v>
      </c>
      <c r="AA15" s="284"/>
      <c r="AB15" s="267"/>
      <c r="AC15" s="147"/>
    </row>
    <row r="16" spans="1:37" ht="22.5" customHeight="1" thickTop="1">
      <c r="A16" s="148" t="s">
        <v>43</v>
      </c>
      <c r="B16" s="20" t="s">
        <v>66</v>
      </c>
      <c r="C16" s="22" t="s">
        <v>44</v>
      </c>
      <c r="D16" s="155">
        <v>10000</v>
      </c>
      <c r="E16" s="156"/>
      <c r="F16" s="155">
        <v>10800</v>
      </c>
      <c r="G16" s="156"/>
      <c r="H16" s="153">
        <v>8400</v>
      </c>
      <c r="I16" s="154"/>
      <c r="J16" s="153"/>
      <c r="K16" s="154"/>
      <c r="L16" s="153"/>
      <c r="M16" s="154"/>
      <c r="N16" s="153"/>
      <c r="O16" s="154"/>
      <c r="P16" s="153"/>
      <c r="Q16" s="154"/>
      <c r="R16" s="153"/>
      <c r="S16" s="154"/>
      <c r="T16" s="153"/>
      <c r="U16" s="154"/>
      <c r="V16" s="153"/>
      <c r="W16" s="154"/>
      <c r="X16" s="153"/>
      <c r="Y16" s="154"/>
      <c r="Z16" s="155"/>
      <c r="AA16" s="156"/>
      <c r="AB16" s="262"/>
      <c r="AC16" s="87"/>
    </row>
    <row r="17" spans="1:34" ht="22.5" customHeight="1">
      <c r="A17" s="149"/>
      <c r="B17" s="18" t="s">
        <v>71</v>
      </c>
      <c r="C17" s="19" t="s">
        <v>45</v>
      </c>
      <c r="D17" s="96"/>
      <c r="E17" s="97"/>
      <c r="F17" s="96"/>
      <c r="G17" s="97"/>
      <c r="H17" s="94"/>
      <c r="I17" s="95"/>
      <c r="J17" s="94"/>
      <c r="K17" s="95"/>
      <c r="L17" s="94"/>
      <c r="M17" s="95"/>
      <c r="N17" s="94"/>
      <c r="O17" s="95"/>
      <c r="P17" s="94"/>
      <c r="Q17" s="95"/>
      <c r="R17" s="94"/>
      <c r="S17" s="95"/>
      <c r="T17" s="94"/>
      <c r="U17" s="95"/>
      <c r="V17" s="94"/>
      <c r="W17" s="95"/>
      <c r="X17" s="94"/>
      <c r="Y17" s="95"/>
      <c r="Z17" s="96"/>
      <c r="AA17" s="271"/>
      <c r="AB17" s="263"/>
      <c r="AC17" s="99"/>
    </row>
    <row r="18" spans="1:34" ht="22.5" customHeight="1">
      <c r="A18" s="149"/>
      <c r="B18" s="18" t="s">
        <v>120</v>
      </c>
      <c r="C18" s="19" t="s">
        <v>46</v>
      </c>
      <c r="D18" s="96"/>
      <c r="E18" s="97"/>
      <c r="F18" s="96"/>
      <c r="G18" s="97"/>
      <c r="H18" s="94"/>
      <c r="I18" s="95"/>
      <c r="J18" s="94"/>
      <c r="K18" s="95"/>
      <c r="L18" s="94">
        <v>15000</v>
      </c>
      <c r="M18" s="95"/>
      <c r="N18" s="94"/>
      <c r="O18" s="95"/>
      <c r="P18" s="94"/>
      <c r="Q18" s="95"/>
      <c r="R18" s="94">
        <v>20000</v>
      </c>
      <c r="S18" s="95"/>
      <c r="T18" s="94">
        <v>20000</v>
      </c>
      <c r="U18" s="95"/>
      <c r="V18" s="94">
        <v>20000</v>
      </c>
      <c r="W18" s="95"/>
      <c r="X18" s="94">
        <v>20000</v>
      </c>
      <c r="Y18" s="95"/>
      <c r="Z18" s="96">
        <v>17000</v>
      </c>
      <c r="AA18" s="97"/>
      <c r="AB18" s="263"/>
      <c r="AC18" s="99"/>
    </row>
    <row r="19" spans="1:34" ht="22.5" customHeight="1">
      <c r="A19" s="149"/>
      <c r="B19" s="100" t="s">
        <v>28</v>
      </c>
      <c r="C19" s="101"/>
      <c r="D19" s="96">
        <v>4000</v>
      </c>
      <c r="E19" s="97"/>
      <c r="F19" s="96">
        <v>5000</v>
      </c>
      <c r="G19" s="97"/>
      <c r="H19" s="94"/>
      <c r="I19" s="95"/>
      <c r="J19" s="94">
        <v>50000</v>
      </c>
      <c r="K19" s="95"/>
      <c r="L19" s="94"/>
      <c r="M19" s="95"/>
      <c r="N19" s="94"/>
      <c r="O19" s="95"/>
      <c r="P19" s="94">
        <v>10000</v>
      </c>
      <c r="Q19" s="95"/>
      <c r="R19" s="94">
        <v>4000</v>
      </c>
      <c r="S19" s="95"/>
      <c r="T19" s="94">
        <v>10000</v>
      </c>
      <c r="U19" s="95"/>
      <c r="V19" s="94"/>
      <c r="W19" s="95"/>
      <c r="X19" s="94">
        <v>3000</v>
      </c>
      <c r="Y19" s="95"/>
      <c r="Z19" s="96">
        <v>686</v>
      </c>
      <c r="AA19" s="97"/>
      <c r="AB19" s="263"/>
      <c r="AC19" s="99"/>
    </row>
    <row r="20" spans="1:34" ht="22.5" customHeight="1">
      <c r="A20" s="149"/>
      <c r="B20" s="100" t="s">
        <v>29</v>
      </c>
      <c r="C20" s="101"/>
      <c r="D20" s="96"/>
      <c r="E20" s="97"/>
      <c r="F20" s="96"/>
      <c r="G20" s="97"/>
      <c r="H20" s="94">
        <v>0</v>
      </c>
      <c r="I20" s="95"/>
      <c r="J20" s="94">
        <v>5400</v>
      </c>
      <c r="K20" s="95"/>
      <c r="L20" s="94">
        <v>2700</v>
      </c>
      <c r="M20" s="95"/>
      <c r="N20" s="94">
        <v>2900</v>
      </c>
      <c r="O20" s="95"/>
      <c r="P20" s="94">
        <v>4050</v>
      </c>
      <c r="Q20" s="95"/>
      <c r="R20" s="94">
        <v>3350</v>
      </c>
      <c r="S20" s="95"/>
      <c r="T20" s="94">
        <v>900</v>
      </c>
      <c r="U20" s="95"/>
      <c r="V20" s="94"/>
      <c r="W20" s="95"/>
      <c r="X20" s="94">
        <v>1800</v>
      </c>
      <c r="Y20" s="95"/>
      <c r="Z20" s="96">
        <v>2700</v>
      </c>
      <c r="AA20" s="97"/>
      <c r="AB20" s="263"/>
      <c r="AC20" s="99"/>
    </row>
    <row r="21" spans="1:34" ht="22.5" customHeight="1" thickBot="1">
      <c r="A21" s="150"/>
      <c r="B21" s="138" t="s">
        <v>30</v>
      </c>
      <c r="C21" s="139"/>
      <c r="D21" s="144"/>
      <c r="E21" s="145"/>
      <c r="F21" s="144"/>
      <c r="G21" s="145"/>
      <c r="H21" s="142"/>
      <c r="I21" s="143"/>
      <c r="J21" s="142"/>
      <c r="K21" s="143"/>
      <c r="L21" s="142">
        <v>170000</v>
      </c>
      <c r="M21" s="143"/>
      <c r="N21" s="142"/>
      <c r="O21" s="143"/>
      <c r="P21" s="142"/>
      <c r="Q21" s="143"/>
      <c r="R21" s="142"/>
      <c r="S21" s="143"/>
      <c r="T21" s="142">
        <v>1000</v>
      </c>
      <c r="U21" s="143"/>
      <c r="V21" s="142"/>
      <c r="W21" s="143"/>
      <c r="X21" s="142">
        <v>36000</v>
      </c>
      <c r="Y21" s="143"/>
      <c r="Z21" s="144"/>
      <c r="AA21" s="145"/>
      <c r="AB21" s="267"/>
      <c r="AC21" s="147"/>
    </row>
    <row r="22" spans="1:34" ht="22.5" customHeight="1" thickTop="1">
      <c r="A22" s="77" t="s">
        <v>31</v>
      </c>
      <c r="B22" s="78"/>
      <c r="C22" s="79"/>
      <c r="D22" s="155">
        <f>INT(D7*D12+D8*D14+D10*D13+D16+D17+D18+D19+D20+D21)</f>
        <v>54000</v>
      </c>
      <c r="E22" s="156"/>
      <c r="F22" s="155">
        <f>INT(F7*F12+F8*F14+F10*F15+F9*F13+F16+F17+F18+F19+F20+F21)</f>
        <v>63800</v>
      </c>
      <c r="G22" s="156"/>
      <c r="H22" s="153">
        <f>INT(H7*H12+H8*H14+H10*H13+H16+H17+H18+H19+H20+H21+H11)</f>
        <v>114400</v>
      </c>
      <c r="I22" s="154"/>
      <c r="J22" s="153">
        <v>141400</v>
      </c>
      <c r="K22" s="154"/>
      <c r="L22" s="153">
        <f>INT(L7*L12+L8*L14+L9*L13+L19+L20+L10*L15+L21+L16+L17+L11+L18)</f>
        <v>296950</v>
      </c>
      <c r="M22" s="154"/>
      <c r="N22" s="153">
        <f>INT(N7*N12+N8*N14+N10*N13+N16+N17+N18+N19+N20+N21+N11)</f>
        <v>103900</v>
      </c>
      <c r="O22" s="154"/>
      <c r="P22" s="153">
        <f>INT(P7*P12+P8*P14+P10*P15+P9*P13+P16+P17+P18+P19+P20+P21+P11)</f>
        <v>94050</v>
      </c>
      <c r="Q22" s="154"/>
      <c r="R22" s="153">
        <f>R11+R20+R18+R19</f>
        <v>127350</v>
      </c>
      <c r="S22" s="154"/>
      <c r="T22" s="153">
        <f>T11+T18+T20+T19+T21</f>
        <v>131900</v>
      </c>
      <c r="U22" s="154"/>
      <c r="V22" s="153">
        <f>V11+V18</f>
        <v>120000</v>
      </c>
      <c r="W22" s="154"/>
      <c r="X22" s="153">
        <f>X11+X18+X20+X21+X19</f>
        <v>160800</v>
      </c>
      <c r="Y22" s="154"/>
      <c r="Z22" s="155">
        <f>Z11+Z20+Z18+Z19</f>
        <v>120386</v>
      </c>
      <c r="AA22" s="156"/>
      <c r="AB22" s="262">
        <f>D22+F22+H22+J22+L22+N22</f>
        <v>774450</v>
      </c>
      <c r="AC22" s="87"/>
    </row>
    <row r="23" spans="1:34" ht="22.5" customHeight="1" thickBot="1">
      <c r="A23" s="133" t="s">
        <v>40</v>
      </c>
      <c r="B23" s="134"/>
      <c r="C23" s="135"/>
      <c r="D23" s="73"/>
      <c r="E23" s="74"/>
      <c r="F23" s="73"/>
      <c r="G23" s="74"/>
      <c r="H23" s="71"/>
      <c r="I23" s="72"/>
      <c r="J23" s="71"/>
      <c r="K23" s="72"/>
      <c r="L23" s="71"/>
      <c r="M23" s="72"/>
      <c r="N23" s="71"/>
      <c r="O23" s="72"/>
      <c r="P23" s="71"/>
      <c r="Q23" s="72"/>
      <c r="R23" s="71"/>
      <c r="S23" s="72"/>
      <c r="T23" s="71"/>
      <c r="U23" s="72"/>
      <c r="V23" s="71"/>
      <c r="W23" s="72"/>
      <c r="X23" s="71"/>
      <c r="Y23" s="72"/>
      <c r="Z23" s="73"/>
      <c r="AA23" s="277"/>
      <c r="AB23" s="265"/>
      <c r="AC23" s="121"/>
    </row>
    <row r="24" spans="1:34" ht="22.5" customHeight="1" thickBot="1">
      <c r="A24" s="122" t="s">
        <v>19</v>
      </c>
      <c r="B24" s="123"/>
      <c r="C24" s="124"/>
      <c r="D24" s="129">
        <f>D22+D23</f>
        <v>54000</v>
      </c>
      <c r="E24" s="130"/>
      <c r="F24" s="129">
        <f t="shared" ref="F24" si="0">F22+F23</f>
        <v>63800</v>
      </c>
      <c r="G24" s="130"/>
      <c r="H24" s="127">
        <f>H22+H23</f>
        <v>114400</v>
      </c>
      <c r="I24" s="128"/>
      <c r="J24" s="127">
        <f>J22+J23</f>
        <v>141400</v>
      </c>
      <c r="K24" s="128"/>
      <c r="L24" s="127">
        <f>L22+L23</f>
        <v>296950</v>
      </c>
      <c r="M24" s="128"/>
      <c r="N24" s="127">
        <f>N22+N23</f>
        <v>103900</v>
      </c>
      <c r="O24" s="128"/>
      <c r="P24" s="127">
        <f>P22+P23</f>
        <v>94050</v>
      </c>
      <c r="Q24" s="128"/>
      <c r="R24" s="127">
        <f>R22+R23</f>
        <v>127350</v>
      </c>
      <c r="S24" s="128"/>
      <c r="T24" s="127">
        <f>T22+T23</f>
        <v>131900</v>
      </c>
      <c r="U24" s="128"/>
      <c r="V24" s="127">
        <f>V22+V23</f>
        <v>120000</v>
      </c>
      <c r="W24" s="128"/>
      <c r="X24" s="127">
        <f>X22+X23</f>
        <v>160800</v>
      </c>
      <c r="Y24" s="128"/>
      <c r="Z24" s="129">
        <f>Z22+Z23</f>
        <v>120386</v>
      </c>
      <c r="AA24" s="130"/>
      <c r="AB24" s="266">
        <f>D24+F24+H24+J24+L24+N24</f>
        <v>774450</v>
      </c>
      <c r="AC24" s="132"/>
      <c r="AE24" s="290"/>
      <c r="AF24" s="224"/>
      <c r="AG24" s="224"/>
      <c r="AH24" s="224"/>
    </row>
    <row r="25" spans="1:34" ht="22.5" customHeight="1">
      <c r="A25" s="88" t="s">
        <v>33</v>
      </c>
      <c r="B25" s="108" t="s">
        <v>34</v>
      </c>
      <c r="C25" s="109"/>
      <c r="D25" s="102">
        <f>D24*0.003</f>
        <v>162</v>
      </c>
      <c r="E25" s="103"/>
      <c r="F25" s="102">
        <f t="shared" ref="F25" si="1">F24*0.003</f>
        <v>191.4</v>
      </c>
      <c r="G25" s="103"/>
      <c r="H25" s="92">
        <f t="shared" ref="H25" si="2">H24*0.003</f>
        <v>343.2</v>
      </c>
      <c r="I25" s="93"/>
      <c r="J25" s="92">
        <f t="shared" ref="J25" si="3">J24*0.003</f>
        <v>424.2</v>
      </c>
      <c r="K25" s="93"/>
      <c r="L25" s="92">
        <f t="shared" ref="L25" si="4">L24*0.003</f>
        <v>890.85</v>
      </c>
      <c r="M25" s="93"/>
      <c r="N25" s="92">
        <f t="shared" ref="N25" si="5">N24*0.003</f>
        <v>311.7</v>
      </c>
      <c r="O25" s="93"/>
      <c r="P25" s="92">
        <f t="shared" ref="P25" si="6">P24*0.003</f>
        <v>282.15000000000003</v>
      </c>
      <c r="Q25" s="93"/>
      <c r="R25" s="92">
        <f t="shared" ref="R25" si="7">R24*0.003</f>
        <v>382.05</v>
      </c>
      <c r="S25" s="93"/>
      <c r="T25" s="92">
        <f t="shared" ref="T25" si="8">T24*0.003</f>
        <v>395.7</v>
      </c>
      <c r="U25" s="93"/>
      <c r="V25" s="92">
        <f t="shared" ref="V25" si="9">V24*0.003</f>
        <v>360</v>
      </c>
      <c r="W25" s="93"/>
      <c r="X25" s="92">
        <f t="shared" ref="X25" si="10">X24*0.003</f>
        <v>482.40000000000003</v>
      </c>
      <c r="Y25" s="93"/>
      <c r="Z25" s="102">
        <f t="shared" ref="Z25" si="11">Z24*0.003</f>
        <v>361.15800000000002</v>
      </c>
      <c r="AA25" s="103"/>
      <c r="AB25" s="264"/>
      <c r="AC25" s="105"/>
    </row>
    <row r="26" spans="1:34" ht="22.5" customHeight="1">
      <c r="A26" s="89"/>
      <c r="B26" s="100" t="s">
        <v>35</v>
      </c>
      <c r="C26" s="101"/>
      <c r="D26" s="96"/>
      <c r="E26" s="97"/>
      <c r="F26" s="96"/>
      <c r="G26" s="97"/>
      <c r="H26" s="94">
        <v>1640</v>
      </c>
      <c r="I26" s="95"/>
      <c r="J26" s="94">
        <v>2680</v>
      </c>
      <c r="K26" s="95"/>
      <c r="L26" s="94">
        <v>6640</v>
      </c>
      <c r="M26" s="95"/>
      <c r="N26" s="94">
        <v>1030</v>
      </c>
      <c r="O26" s="95"/>
      <c r="P26" s="94">
        <v>0</v>
      </c>
      <c r="Q26" s="95"/>
      <c r="R26" s="94">
        <v>2260</v>
      </c>
      <c r="S26" s="95"/>
      <c r="T26" s="94">
        <v>3550</v>
      </c>
      <c r="U26" s="95"/>
      <c r="V26" s="94">
        <v>1090</v>
      </c>
      <c r="W26" s="95"/>
      <c r="X26" s="94">
        <v>2980</v>
      </c>
      <c r="Y26" s="95"/>
      <c r="Z26" s="96">
        <v>1910</v>
      </c>
      <c r="AA26" s="97"/>
      <c r="AB26" s="263"/>
      <c r="AC26" s="99"/>
    </row>
    <row r="27" spans="1:34" ht="22.5" customHeight="1">
      <c r="A27" s="89"/>
      <c r="B27" s="100" t="s">
        <v>48</v>
      </c>
      <c r="C27" s="101"/>
      <c r="D27" s="96">
        <v>6000</v>
      </c>
      <c r="E27" s="97"/>
      <c r="F27" s="96">
        <v>6000</v>
      </c>
      <c r="G27" s="97"/>
      <c r="H27" s="94">
        <v>8400</v>
      </c>
      <c r="I27" s="95"/>
      <c r="J27" s="94">
        <v>8100</v>
      </c>
      <c r="K27" s="95"/>
      <c r="L27" s="94">
        <v>8100</v>
      </c>
      <c r="M27" s="95"/>
      <c r="N27" s="94">
        <v>8100</v>
      </c>
      <c r="O27" s="95"/>
      <c r="P27" s="94">
        <v>8100</v>
      </c>
      <c r="Q27" s="95"/>
      <c r="R27" s="94">
        <v>8100</v>
      </c>
      <c r="S27" s="95"/>
      <c r="T27" s="94">
        <v>8100</v>
      </c>
      <c r="U27" s="95"/>
      <c r="V27" s="94">
        <v>8100</v>
      </c>
      <c r="W27" s="95"/>
      <c r="X27" s="94">
        <v>8100</v>
      </c>
      <c r="Y27" s="95"/>
      <c r="Z27" s="96">
        <v>8100</v>
      </c>
      <c r="AA27" s="97"/>
      <c r="AB27" s="263"/>
      <c r="AC27" s="99"/>
    </row>
    <row r="28" spans="1:34" ht="22.5" customHeight="1">
      <c r="A28" s="90"/>
      <c r="B28" s="100" t="s">
        <v>49</v>
      </c>
      <c r="C28" s="101"/>
      <c r="D28" s="84">
        <v>18975</v>
      </c>
      <c r="E28" s="85"/>
      <c r="F28" s="84">
        <v>18975</v>
      </c>
      <c r="G28" s="85"/>
      <c r="H28" s="82">
        <v>27045</v>
      </c>
      <c r="I28" s="83"/>
      <c r="J28" s="82">
        <v>27045</v>
      </c>
      <c r="K28" s="83"/>
      <c r="L28" s="82">
        <v>27045</v>
      </c>
      <c r="M28" s="83"/>
      <c r="N28" s="82">
        <v>27045</v>
      </c>
      <c r="O28" s="83"/>
      <c r="P28" s="82">
        <v>27045</v>
      </c>
      <c r="Q28" s="83"/>
      <c r="R28" s="82">
        <v>27045</v>
      </c>
      <c r="S28" s="83"/>
      <c r="T28" s="82">
        <v>27045</v>
      </c>
      <c r="U28" s="83"/>
      <c r="V28" s="82">
        <v>27045</v>
      </c>
      <c r="W28" s="83"/>
      <c r="X28" s="82">
        <v>17729</v>
      </c>
      <c r="Y28" s="83"/>
      <c r="Z28" s="84">
        <v>17729</v>
      </c>
      <c r="AA28" s="85"/>
      <c r="AB28" s="262"/>
      <c r="AC28" s="87"/>
      <c r="AE28" s="290"/>
      <c r="AF28" s="224"/>
      <c r="AG28" s="224"/>
    </row>
    <row r="29" spans="1:34" ht="22.5" customHeight="1" thickBot="1">
      <c r="A29" s="91"/>
      <c r="B29" s="112" t="s">
        <v>52</v>
      </c>
      <c r="C29" s="113"/>
      <c r="D29" s="73"/>
      <c r="E29" s="74"/>
      <c r="F29" s="73">
        <v>0</v>
      </c>
      <c r="G29" s="74"/>
      <c r="H29" s="71">
        <v>0</v>
      </c>
      <c r="I29" s="72"/>
      <c r="J29" s="71">
        <v>0</v>
      </c>
      <c r="K29" s="72"/>
      <c r="L29" s="71">
        <v>0</v>
      </c>
      <c r="M29" s="72"/>
      <c r="N29" s="71">
        <v>0</v>
      </c>
      <c r="O29" s="72"/>
      <c r="P29" s="71">
        <v>0</v>
      </c>
      <c r="Q29" s="72"/>
      <c r="R29" s="71">
        <v>0</v>
      </c>
      <c r="S29" s="72"/>
      <c r="T29" s="71">
        <v>0</v>
      </c>
      <c r="U29" s="72"/>
      <c r="V29" s="71">
        <v>0</v>
      </c>
      <c r="W29" s="72"/>
      <c r="X29" s="71">
        <v>36000</v>
      </c>
      <c r="Y29" s="72"/>
      <c r="Z29" s="73"/>
      <c r="AA29" s="74"/>
      <c r="AB29" s="261"/>
      <c r="AC29" s="76"/>
    </row>
    <row r="30" spans="1:34" ht="22.5" customHeight="1" thickBot="1">
      <c r="A30" s="77" t="s">
        <v>37</v>
      </c>
      <c r="B30" s="78"/>
      <c r="C30" s="79"/>
      <c r="D30" s="84">
        <f>SUM(D25:D29)</f>
        <v>25137</v>
      </c>
      <c r="E30" s="85"/>
      <c r="F30" s="84">
        <f t="shared" ref="F30" si="12">SUM(F25:F29)</f>
        <v>25166.400000000001</v>
      </c>
      <c r="G30" s="85"/>
      <c r="H30" s="82">
        <f t="shared" ref="H30" si="13">SUM(H25:H29)</f>
        <v>37428.199999999997</v>
      </c>
      <c r="I30" s="83"/>
      <c r="J30" s="82">
        <f t="shared" ref="J30" si="14">SUM(J25:J29)</f>
        <v>38249.199999999997</v>
      </c>
      <c r="K30" s="83"/>
      <c r="L30" s="82">
        <f t="shared" ref="L30" si="15">SUM(L25:L29)</f>
        <v>42675.85</v>
      </c>
      <c r="M30" s="83"/>
      <c r="N30" s="82">
        <f t="shared" ref="N30" si="16">SUM(N25:N29)</f>
        <v>36486.699999999997</v>
      </c>
      <c r="O30" s="83"/>
      <c r="P30" s="82">
        <f>SUM(P25:P29)</f>
        <v>35427.15</v>
      </c>
      <c r="Q30" s="83"/>
      <c r="R30" s="82">
        <f>SUM(R25:R29)</f>
        <v>37787.050000000003</v>
      </c>
      <c r="S30" s="83"/>
      <c r="T30" s="82">
        <f>SUM(T25:T29)</f>
        <v>39090.699999999997</v>
      </c>
      <c r="U30" s="83"/>
      <c r="V30" s="82">
        <f t="shared" ref="V30" si="17">SUM(V25:V29)</f>
        <v>36595</v>
      </c>
      <c r="W30" s="83"/>
      <c r="X30" s="82">
        <f t="shared" ref="X30" si="18">SUM(X25:X29)</f>
        <v>65291.4</v>
      </c>
      <c r="Y30" s="83"/>
      <c r="Z30" s="84">
        <f>SUM(Z25:Z29)</f>
        <v>28100.157999999999</v>
      </c>
      <c r="AA30" s="240"/>
      <c r="AB30" s="262">
        <f t="shared" ref="AB30" si="19">SUM(AB25:AB29)</f>
        <v>0</v>
      </c>
      <c r="AC30" s="87"/>
    </row>
    <row r="31" spans="1:34" ht="22.5" customHeight="1" thickTop="1" thickBot="1">
      <c r="A31" s="66" t="s">
        <v>38</v>
      </c>
      <c r="B31" s="67"/>
      <c r="C31" s="68"/>
      <c r="D31" s="62">
        <f>D24-D30</f>
        <v>28863</v>
      </c>
      <c r="E31" s="63"/>
      <c r="F31" s="62">
        <f>F24-F30</f>
        <v>38633.599999999999</v>
      </c>
      <c r="G31" s="63"/>
      <c r="H31" s="69">
        <f>H24-H30</f>
        <v>76971.8</v>
      </c>
      <c r="I31" s="70"/>
      <c r="J31" s="69">
        <f>J24-J30</f>
        <v>103150.8</v>
      </c>
      <c r="K31" s="70"/>
      <c r="L31" s="69">
        <f>L24-L30</f>
        <v>254274.15</v>
      </c>
      <c r="M31" s="70"/>
      <c r="N31" s="69">
        <f>N24-N30</f>
        <v>67413.3</v>
      </c>
      <c r="O31" s="70"/>
      <c r="P31" s="69">
        <f>P24-P30</f>
        <v>58622.85</v>
      </c>
      <c r="Q31" s="70"/>
      <c r="R31" s="69">
        <f>R24-R30</f>
        <v>89562.95</v>
      </c>
      <c r="S31" s="70"/>
      <c r="T31" s="69">
        <f>T24-T30</f>
        <v>92809.3</v>
      </c>
      <c r="U31" s="70"/>
      <c r="V31" s="60">
        <f>V24-V30</f>
        <v>83405</v>
      </c>
      <c r="W31" s="61"/>
      <c r="X31" s="60">
        <f>X22-X30</f>
        <v>95508.6</v>
      </c>
      <c r="Y31" s="61"/>
      <c r="Z31" s="62">
        <f>Z24-Z30</f>
        <v>92285.842000000004</v>
      </c>
      <c r="AA31" s="239"/>
      <c r="AB31" s="278">
        <f>D31+F31+H31+J31+L31+N31</f>
        <v>569306.65</v>
      </c>
      <c r="AC31" s="65"/>
    </row>
    <row r="33" spans="1:37" ht="15.75" thickBot="1"/>
    <row r="34" spans="1:37" ht="15.75" customHeight="1">
      <c r="A34" s="291" t="s">
        <v>87</v>
      </c>
      <c r="B34" s="291"/>
      <c r="C34" s="291"/>
      <c r="D34" s="291"/>
      <c r="E34" s="291"/>
      <c r="F34" s="291"/>
      <c r="G34" s="291"/>
      <c r="H34" s="291"/>
      <c r="I34" s="291"/>
      <c r="J34" s="291"/>
      <c r="K34" s="291"/>
      <c r="L34" s="291"/>
      <c r="M34" s="291"/>
      <c r="N34" s="291"/>
      <c r="O34" s="291"/>
      <c r="P34" s="291"/>
      <c r="Q34" s="291"/>
      <c r="R34" s="291"/>
      <c r="S34" s="291"/>
      <c r="T34" s="291"/>
      <c r="U34" s="291"/>
      <c r="V34" s="291"/>
      <c r="W34" s="291"/>
      <c r="X34" s="291"/>
      <c r="Y34" s="291"/>
      <c r="Z34" s="291"/>
      <c r="AA34" s="291"/>
      <c r="AB34" s="291"/>
      <c r="AC34" s="291"/>
    </row>
    <row r="35" spans="1:37" ht="15.75" customHeight="1" thickBot="1">
      <c r="A35" s="292"/>
      <c r="B35" s="292"/>
      <c r="C35" s="292"/>
      <c r="D35" s="292"/>
      <c r="E35" s="292"/>
      <c r="F35" s="292"/>
      <c r="G35" s="292"/>
      <c r="H35" s="292"/>
      <c r="I35" s="292"/>
      <c r="J35" s="292"/>
      <c r="K35" s="292"/>
      <c r="L35" s="292"/>
      <c r="M35" s="292"/>
      <c r="N35" s="292"/>
      <c r="O35" s="292"/>
      <c r="P35" s="292"/>
      <c r="Q35" s="292"/>
      <c r="R35" s="292"/>
      <c r="S35" s="292"/>
      <c r="T35" s="292"/>
      <c r="U35" s="292"/>
      <c r="V35" s="292"/>
      <c r="W35" s="292"/>
      <c r="X35" s="292"/>
      <c r="Y35" s="292"/>
      <c r="Z35" s="292"/>
      <c r="AA35" s="292"/>
      <c r="AB35" s="292"/>
      <c r="AC35" s="292"/>
    </row>
    <row r="36" spans="1:37" ht="23.25" customHeight="1" thickTop="1">
      <c r="A36" s="180" t="s">
        <v>0</v>
      </c>
      <c r="B36" s="181"/>
      <c r="C36" s="181"/>
      <c r="D36" s="182"/>
      <c r="E36" s="183" t="s">
        <v>1</v>
      </c>
      <c r="F36" s="181"/>
      <c r="G36" s="181"/>
      <c r="H36" s="181"/>
      <c r="I36" s="181"/>
      <c r="J36" s="181"/>
      <c r="K36" s="182"/>
      <c r="L36" s="183" t="s">
        <v>2</v>
      </c>
      <c r="M36" s="181"/>
      <c r="N36" s="181"/>
      <c r="O36" s="181"/>
      <c r="P36" s="181"/>
      <c r="Q36" s="181"/>
      <c r="R36" s="182"/>
      <c r="S36" s="183" t="s">
        <v>3</v>
      </c>
      <c r="T36" s="181"/>
      <c r="U36" s="181"/>
      <c r="V36" s="181"/>
      <c r="W36" s="181"/>
      <c r="X36" s="181"/>
      <c r="Y36" s="182"/>
      <c r="Z36" s="181" t="s">
        <v>4</v>
      </c>
      <c r="AA36" s="181"/>
      <c r="AB36" s="181"/>
      <c r="AC36" s="184"/>
    </row>
    <row r="37" spans="1:37" ht="26.25" customHeight="1" thickBot="1">
      <c r="A37" s="185"/>
      <c r="B37" s="186"/>
      <c r="C37" s="187"/>
      <c r="D37" s="139"/>
      <c r="E37" s="188" t="s">
        <v>47</v>
      </c>
      <c r="F37" s="189"/>
      <c r="G37" s="189"/>
      <c r="H37" s="189"/>
      <c r="I37" s="189"/>
      <c r="J37" s="189"/>
      <c r="K37" s="190"/>
      <c r="L37" s="199"/>
      <c r="M37" s="200"/>
      <c r="N37" s="200"/>
      <c r="O37" s="200"/>
      <c r="P37" s="200"/>
      <c r="Q37" s="200"/>
      <c r="R37" s="201"/>
      <c r="S37" s="191" t="s">
        <v>70</v>
      </c>
      <c r="T37" s="192"/>
      <c r="U37" s="192"/>
      <c r="V37" s="192"/>
      <c r="W37" s="192"/>
      <c r="X37" s="192"/>
      <c r="Y37" s="193"/>
      <c r="Z37" s="194" t="s">
        <v>5</v>
      </c>
      <c r="AA37" s="194"/>
      <c r="AB37" s="194"/>
      <c r="AC37" s="195"/>
    </row>
    <row r="38" spans="1:37" ht="18" customHeight="1" thickTop="1" thickBo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37" ht="23.25" customHeight="1">
      <c r="A39" s="170" t="s">
        <v>6</v>
      </c>
      <c r="B39" s="171"/>
      <c r="C39" s="172"/>
      <c r="D39" s="173" t="s">
        <v>11</v>
      </c>
      <c r="E39" s="174"/>
      <c r="F39" s="173" t="s">
        <v>12</v>
      </c>
      <c r="G39" s="174"/>
      <c r="H39" s="167" t="s">
        <v>13</v>
      </c>
      <c r="I39" s="168"/>
      <c r="J39" s="167" t="s">
        <v>14</v>
      </c>
      <c r="K39" s="168"/>
      <c r="L39" s="167" t="s">
        <v>15</v>
      </c>
      <c r="M39" s="168"/>
      <c r="N39" s="167" t="s">
        <v>16</v>
      </c>
      <c r="O39" s="168"/>
      <c r="P39" s="167" t="s">
        <v>17</v>
      </c>
      <c r="Q39" s="168"/>
      <c r="R39" s="167" t="s">
        <v>18</v>
      </c>
      <c r="S39" s="168"/>
      <c r="T39" s="167" t="s">
        <v>7</v>
      </c>
      <c r="U39" s="168"/>
      <c r="V39" s="167" t="s">
        <v>8</v>
      </c>
      <c r="W39" s="168"/>
      <c r="X39" s="167" t="s">
        <v>9</v>
      </c>
      <c r="Y39" s="168"/>
      <c r="Z39" s="167" t="s">
        <v>10</v>
      </c>
      <c r="AA39" s="237"/>
      <c r="AB39" s="238" t="s">
        <v>19</v>
      </c>
      <c r="AC39" s="169"/>
    </row>
    <row r="40" spans="1:37" ht="23.25" customHeight="1">
      <c r="A40" s="162" t="s">
        <v>41</v>
      </c>
      <c r="B40" s="163"/>
      <c r="C40" s="164"/>
      <c r="D40" s="33">
        <v>6</v>
      </c>
      <c r="E40" s="34" t="s">
        <v>20</v>
      </c>
      <c r="F40" s="33">
        <v>11</v>
      </c>
      <c r="G40" s="34" t="s">
        <v>20</v>
      </c>
      <c r="H40" s="3">
        <v>7</v>
      </c>
      <c r="I40" s="4" t="s">
        <v>20</v>
      </c>
      <c r="J40" s="3">
        <v>7</v>
      </c>
      <c r="K40" s="4" t="s">
        <v>20</v>
      </c>
      <c r="L40" s="3">
        <v>6</v>
      </c>
      <c r="M40" s="4" t="s">
        <v>20</v>
      </c>
      <c r="N40" s="3">
        <v>7</v>
      </c>
      <c r="O40" s="4" t="s">
        <v>20</v>
      </c>
      <c r="P40" s="3">
        <v>0</v>
      </c>
      <c r="Q40" s="4" t="s">
        <v>20</v>
      </c>
      <c r="R40" s="3">
        <v>3</v>
      </c>
      <c r="S40" s="4" t="s">
        <v>20</v>
      </c>
      <c r="T40" s="3">
        <v>2</v>
      </c>
      <c r="U40" s="4" t="s">
        <v>20</v>
      </c>
      <c r="V40" s="3">
        <v>0</v>
      </c>
      <c r="W40" s="4" t="s">
        <v>20</v>
      </c>
      <c r="X40" s="3">
        <v>1</v>
      </c>
      <c r="Y40" s="4" t="s">
        <v>20</v>
      </c>
      <c r="Z40" s="3">
        <v>1</v>
      </c>
      <c r="AA40" s="4" t="s">
        <v>20</v>
      </c>
      <c r="AB40" s="24"/>
      <c r="AC40" s="9" t="s">
        <v>20</v>
      </c>
    </row>
    <row r="41" spans="1:37" ht="23.25" customHeight="1">
      <c r="A41" s="162" t="s">
        <v>42</v>
      </c>
      <c r="B41" s="163"/>
      <c r="C41" s="164"/>
      <c r="D41" s="33"/>
      <c r="E41" s="34" t="s">
        <v>20</v>
      </c>
      <c r="F41" s="33">
        <v>1</v>
      </c>
      <c r="G41" s="34" t="s">
        <v>20</v>
      </c>
      <c r="H41" s="3"/>
      <c r="I41" s="4" t="s">
        <v>20</v>
      </c>
      <c r="J41" s="3"/>
      <c r="K41" s="4" t="s">
        <v>20</v>
      </c>
      <c r="L41" s="3"/>
      <c r="M41" s="4" t="s">
        <v>20</v>
      </c>
      <c r="N41" s="3"/>
      <c r="O41" s="4" t="s">
        <v>20</v>
      </c>
      <c r="P41" s="3"/>
      <c r="Q41" s="4" t="s">
        <v>20</v>
      </c>
      <c r="R41" s="3">
        <v>3</v>
      </c>
      <c r="S41" s="4" t="s">
        <v>20</v>
      </c>
      <c r="T41" s="3">
        <v>1</v>
      </c>
      <c r="U41" s="4" t="s">
        <v>20</v>
      </c>
      <c r="V41" s="3"/>
      <c r="W41" s="4" t="s">
        <v>20</v>
      </c>
      <c r="X41" s="3"/>
      <c r="Y41" s="4" t="s">
        <v>20</v>
      </c>
      <c r="Z41" s="3">
        <v>2</v>
      </c>
      <c r="AA41" s="4" t="s">
        <v>20</v>
      </c>
      <c r="AB41" s="24"/>
      <c r="AC41" s="9" t="s">
        <v>21</v>
      </c>
      <c r="AF41" s="198" t="s">
        <v>77</v>
      </c>
      <c r="AG41" s="198"/>
      <c r="AH41" s="198"/>
      <c r="AI41" s="198"/>
      <c r="AJ41" s="198"/>
      <c r="AK41" s="198"/>
    </row>
    <row r="42" spans="1:37" ht="23.25" customHeight="1">
      <c r="A42" s="162" t="s">
        <v>50</v>
      </c>
      <c r="B42" s="163"/>
      <c r="C42" s="164"/>
      <c r="D42" s="33"/>
      <c r="E42" s="34" t="s">
        <v>21</v>
      </c>
      <c r="F42" s="33">
        <v>1</v>
      </c>
      <c r="G42" s="34" t="s">
        <v>21</v>
      </c>
      <c r="H42" s="3"/>
      <c r="I42" s="4" t="s">
        <v>21</v>
      </c>
      <c r="J42" s="3"/>
      <c r="K42" s="4" t="s">
        <v>21</v>
      </c>
      <c r="L42" s="3">
        <v>9</v>
      </c>
      <c r="M42" s="4" t="s">
        <v>21</v>
      </c>
      <c r="N42" s="3"/>
      <c r="O42" s="4" t="s">
        <v>21</v>
      </c>
      <c r="P42" s="3"/>
      <c r="Q42" s="4" t="s">
        <v>21</v>
      </c>
      <c r="R42" s="3"/>
      <c r="S42" s="4" t="s">
        <v>21</v>
      </c>
      <c r="T42" s="3"/>
      <c r="U42" s="4" t="s">
        <v>21</v>
      </c>
      <c r="V42" s="3"/>
      <c r="W42" s="4" t="s">
        <v>21</v>
      </c>
      <c r="X42" s="3"/>
      <c r="Y42" s="4" t="s">
        <v>21</v>
      </c>
      <c r="Z42" s="3"/>
      <c r="AA42" s="4" t="s">
        <v>21</v>
      </c>
      <c r="AB42" s="24"/>
      <c r="AC42" s="9" t="s">
        <v>21</v>
      </c>
      <c r="AF42" s="198"/>
      <c r="AG42" s="198"/>
      <c r="AH42" s="198"/>
      <c r="AI42" s="198"/>
      <c r="AJ42" s="198"/>
      <c r="AK42" s="198"/>
    </row>
    <row r="43" spans="1:37" ht="23.25" customHeight="1" thickBot="1">
      <c r="A43" s="159" t="s">
        <v>62</v>
      </c>
      <c r="B43" s="160"/>
      <c r="C43" s="161"/>
      <c r="D43" s="45"/>
      <c r="E43" s="46" t="s">
        <v>21</v>
      </c>
      <c r="F43" s="45"/>
      <c r="G43" s="46" t="s">
        <v>21</v>
      </c>
      <c r="H43" s="47"/>
      <c r="I43" s="48" t="s">
        <v>21</v>
      </c>
      <c r="J43" s="47"/>
      <c r="K43" s="48" t="s">
        <v>21</v>
      </c>
      <c r="L43" s="47"/>
      <c r="M43" s="48" t="s">
        <v>21</v>
      </c>
      <c r="N43" s="47"/>
      <c r="O43" s="48" t="s">
        <v>21</v>
      </c>
      <c r="P43" s="47"/>
      <c r="Q43" s="48" t="s">
        <v>21</v>
      </c>
      <c r="R43" s="47"/>
      <c r="S43" s="48" t="s">
        <v>21</v>
      </c>
      <c r="T43" s="47"/>
      <c r="U43" s="48" t="s">
        <v>21</v>
      </c>
      <c r="V43" s="47"/>
      <c r="W43" s="48" t="s">
        <v>21</v>
      </c>
      <c r="X43" s="47"/>
      <c r="Y43" s="48" t="s">
        <v>21</v>
      </c>
      <c r="Z43" s="47">
        <v>3</v>
      </c>
      <c r="AA43" s="48" t="s">
        <v>21</v>
      </c>
      <c r="AB43" s="49"/>
      <c r="AC43" s="50" t="s">
        <v>21</v>
      </c>
      <c r="AF43" s="204"/>
      <c r="AG43" s="204"/>
      <c r="AH43" s="204"/>
      <c r="AI43" s="204"/>
      <c r="AJ43" s="204"/>
      <c r="AK43" s="204"/>
    </row>
    <row r="44" spans="1:37" ht="23.25" customHeight="1" thickTop="1">
      <c r="A44" s="281" t="s">
        <v>90</v>
      </c>
      <c r="B44" s="282"/>
      <c r="C44" s="283"/>
      <c r="D44" s="80">
        <v>50000</v>
      </c>
      <c r="E44" s="81"/>
      <c r="F44" s="80">
        <v>50000</v>
      </c>
      <c r="G44" s="81"/>
      <c r="H44" s="82">
        <v>50000</v>
      </c>
      <c r="I44" s="83"/>
      <c r="J44" s="82">
        <v>80000</v>
      </c>
      <c r="K44" s="83"/>
      <c r="L44" s="82">
        <v>80000</v>
      </c>
      <c r="M44" s="83"/>
      <c r="N44" s="82">
        <v>80000</v>
      </c>
      <c r="O44" s="83"/>
      <c r="P44" s="82">
        <v>80000</v>
      </c>
      <c r="Q44" s="83"/>
      <c r="R44" s="82">
        <v>100000</v>
      </c>
      <c r="S44" s="83"/>
      <c r="T44" s="82">
        <v>100000</v>
      </c>
      <c r="U44" s="83"/>
      <c r="V44" s="82">
        <v>100000</v>
      </c>
      <c r="W44" s="83"/>
      <c r="X44" s="82">
        <v>100000</v>
      </c>
      <c r="Y44" s="83"/>
      <c r="Z44" s="82">
        <v>100000</v>
      </c>
      <c r="AA44" s="83"/>
      <c r="AB44" s="262"/>
      <c r="AC44" s="87"/>
      <c r="AF44" s="204"/>
      <c r="AG44" s="204"/>
      <c r="AH44" s="204"/>
      <c r="AI44" s="204"/>
      <c r="AJ44" s="204"/>
      <c r="AK44" s="204"/>
    </row>
    <row r="45" spans="1:37" ht="23.25" customHeight="1">
      <c r="A45" s="77" t="s">
        <v>25</v>
      </c>
      <c r="B45" s="78"/>
      <c r="C45" s="79"/>
      <c r="D45" s="80">
        <v>8000</v>
      </c>
      <c r="E45" s="81"/>
      <c r="F45" s="80">
        <v>8000</v>
      </c>
      <c r="G45" s="81"/>
      <c r="H45" s="82">
        <v>8000</v>
      </c>
      <c r="I45" s="83"/>
      <c r="J45" s="82">
        <v>3000</v>
      </c>
      <c r="K45" s="83"/>
      <c r="L45" s="82">
        <v>3000</v>
      </c>
      <c r="M45" s="83"/>
      <c r="N45" s="82">
        <v>3000</v>
      </c>
      <c r="O45" s="83"/>
      <c r="P45" s="82">
        <v>3000</v>
      </c>
      <c r="Q45" s="83"/>
      <c r="R45" s="82">
        <v>3000</v>
      </c>
      <c r="S45" s="83"/>
      <c r="T45" s="82">
        <v>3000</v>
      </c>
      <c r="U45" s="83"/>
      <c r="V45" s="82">
        <v>3000</v>
      </c>
      <c r="W45" s="83"/>
      <c r="X45" s="82">
        <v>3000</v>
      </c>
      <c r="Y45" s="83"/>
      <c r="Z45" s="82">
        <v>3000</v>
      </c>
      <c r="AA45" s="83"/>
      <c r="AB45" s="262"/>
      <c r="AC45" s="87"/>
      <c r="AF45" s="204"/>
      <c r="AG45" s="204"/>
      <c r="AH45" s="204"/>
      <c r="AI45" s="204"/>
      <c r="AJ45" s="204"/>
      <c r="AK45" s="204"/>
    </row>
    <row r="46" spans="1:37" ht="23.25" customHeight="1">
      <c r="A46" s="162" t="s">
        <v>50</v>
      </c>
      <c r="B46" s="163"/>
      <c r="C46" s="164"/>
      <c r="D46" s="106">
        <v>1250</v>
      </c>
      <c r="E46" s="107"/>
      <c r="F46" s="106">
        <v>1250</v>
      </c>
      <c r="G46" s="107"/>
      <c r="H46" s="94">
        <v>1250</v>
      </c>
      <c r="I46" s="95"/>
      <c r="J46" s="94">
        <v>1250</v>
      </c>
      <c r="K46" s="95"/>
      <c r="L46" s="94">
        <v>1250</v>
      </c>
      <c r="M46" s="95"/>
      <c r="N46" s="94">
        <v>1250</v>
      </c>
      <c r="O46" s="95"/>
      <c r="P46" s="94">
        <v>1250</v>
      </c>
      <c r="Q46" s="95"/>
      <c r="R46" s="94">
        <v>1250</v>
      </c>
      <c r="S46" s="95"/>
      <c r="T46" s="94">
        <v>1250</v>
      </c>
      <c r="U46" s="95"/>
      <c r="V46" s="94">
        <v>1250</v>
      </c>
      <c r="W46" s="95"/>
      <c r="X46" s="94">
        <v>1250</v>
      </c>
      <c r="Y46" s="95"/>
      <c r="Z46" s="94">
        <v>1250</v>
      </c>
      <c r="AA46" s="269"/>
      <c r="AB46" s="263"/>
      <c r="AC46" s="99"/>
      <c r="AF46" s="196" t="s">
        <v>79</v>
      </c>
      <c r="AG46" s="196"/>
      <c r="AH46" s="196"/>
      <c r="AI46" s="196" t="s">
        <v>80</v>
      </c>
      <c r="AJ46" s="196"/>
      <c r="AK46" s="196"/>
    </row>
    <row r="47" spans="1:37" ht="23.25" customHeight="1">
      <c r="A47" s="165" t="s">
        <v>27</v>
      </c>
      <c r="B47" s="166"/>
      <c r="C47" s="163"/>
      <c r="D47" s="106">
        <v>10000</v>
      </c>
      <c r="E47" s="107"/>
      <c r="F47" s="106">
        <v>10000</v>
      </c>
      <c r="G47" s="107"/>
      <c r="H47" s="94">
        <v>10000</v>
      </c>
      <c r="I47" s="95"/>
      <c r="J47" s="94">
        <v>3000</v>
      </c>
      <c r="K47" s="95"/>
      <c r="L47" s="82">
        <v>5000</v>
      </c>
      <c r="M47" s="83"/>
      <c r="N47" s="82">
        <v>5000</v>
      </c>
      <c r="O47" s="83"/>
      <c r="P47" s="82">
        <v>5000</v>
      </c>
      <c r="Q47" s="83"/>
      <c r="R47" s="82">
        <v>5000</v>
      </c>
      <c r="S47" s="83"/>
      <c r="T47" s="82">
        <v>5000</v>
      </c>
      <c r="U47" s="83"/>
      <c r="V47" s="82">
        <v>5000</v>
      </c>
      <c r="W47" s="83"/>
      <c r="X47" s="82">
        <v>5000</v>
      </c>
      <c r="Y47" s="83"/>
      <c r="Z47" s="82">
        <v>5000</v>
      </c>
      <c r="AA47" s="83"/>
      <c r="AB47" s="263"/>
      <c r="AC47" s="99"/>
      <c r="AF47" s="197"/>
      <c r="AG47" s="197"/>
      <c r="AH47" s="197"/>
      <c r="AI47" s="197"/>
      <c r="AJ47" s="197"/>
      <c r="AK47" s="197"/>
    </row>
    <row r="48" spans="1:37" ht="23.25" customHeight="1" thickBot="1">
      <c r="A48" s="159" t="s">
        <v>51</v>
      </c>
      <c r="B48" s="160"/>
      <c r="C48" s="161"/>
      <c r="D48" s="140">
        <v>1562</v>
      </c>
      <c r="E48" s="141"/>
      <c r="F48" s="140">
        <v>1562</v>
      </c>
      <c r="G48" s="141"/>
      <c r="H48" s="142">
        <v>1562</v>
      </c>
      <c r="I48" s="143"/>
      <c r="J48" s="142">
        <v>1562</v>
      </c>
      <c r="K48" s="143"/>
      <c r="L48" s="142">
        <v>1562</v>
      </c>
      <c r="M48" s="143"/>
      <c r="N48" s="142">
        <v>1562</v>
      </c>
      <c r="O48" s="143"/>
      <c r="P48" s="142">
        <v>1562</v>
      </c>
      <c r="Q48" s="143"/>
      <c r="R48" s="142">
        <v>1562</v>
      </c>
      <c r="S48" s="143"/>
      <c r="T48" s="142">
        <v>1562</v>
      </c>
      <c r="U48" s="143"/>
      <c r="V48" s="142">
        <v>1562</v>
      </c>
      <c r="W48" s="143"/>
      <c r="X48" s="142">
        <v>1562</v>
      </c>
      <c r="Y48" s="143"/>
      <c r="Z48" s="142">
        <v>1562</v>
      </c>
      <c r="AA48" s="270"/>
      <c r="AB48" s="267"/>
      <c r="AC48" s="147"/>
    </row>
    <row r="49" spans="1:34" ht="23.25" customHeight="1" thickTop="1">
      <c r="A49" s="148" t="s">
        <v>43</v>
      </c>
      <c r="B49" s="20" t="s">
        <v>66</v>
      </c>
      <c r="C49" s="22" t="s">
        <v>44</v>
      </c>
      <c r="D49" s="151">
        <v>7200</v>
      </c>
      <c r="E49" s="152"/>
      <c r="F49" s="151">
        <v>14400</v>
      </c>
      <c r="G49" s="152"/>
      <c r="H49" s="153">
        <v>8400</v>
      </c>
      <c r="I49" s="154"/>
      <c r="J49" s="153"/>
      <c r="K49" s="154"/>
      <c r="L49" s="153"/>
      <c r="M49" s="154"/>
      <c r="N49" s="153"/>
      <c r="O49" s="154"/>
      <c r="P49" s="153"/>
      <c r="Q49" s="154"/>
      <c r="R49" s="153"/>
      <c r="S49" s="154"/>
      <c r="T49" s="153"/>
      <c r="U49" s="154"/>
      <c r="V49" s="153"/>
      <c r="W49" s="154"/>
      <c r="X49" s="153"/>
      <c r="Y49" s="154"/>
      <c r="Z49" s="153"/>
      <c r="AA49" s="154"/>
      <c r="AB49" s="262"/>
      <c r="AC49" s="87"/>
    </row>
    <row r="50" spans="1:34" ht="23.25" customHeight="1">
      <c r="A50" s="149"/>
      <c r="B50" s="18"/>
      <c r="C50" s="19" t="s">
        <v>45</v>
      </c>
      <c r="D50" s="106"/>
      <c r="E50" s="107"/>
      <c r="F50" s="106"/>
      <c r="G50" s="107"/>
      <c r="H50" s="94"/>
      <c r="I50" s="95"/>
      <c r="J50" s="94"/>
      <c r="K50" s="95"/>
      <c r="L50" s="94"/>
      <c r="M50" s="95"/>
      <c r="N50" s="94"/>
      <c r="O50" s="95"/>
      <c r="P50" s="94"/>
      <c r="Q50" s="95"/>
      <c r="R50" s="94"/>
      <c r="S50" s="95"/>
      <c r="T50" s="94"/>
      <c r="U50" s="95"/>
      <c r="V50" s="94"/>
      <c r="W50" s="95"/>
      <c r="X50" s="94"/>
      <c r="Y50" s="95"/>
      <c r="Z50" s="94"/>
      <c r="AA50" s="209"/>
      <c r="AB50" s="263"/>
      <c r="AC50" s="99"/>
    </row>
    <row r="51" spans="1:34" ht="23.25" customHeight="1">
      <c r="A51" s="149"/>
      <c r="B51" s="18" t="s">
        <v>109</v>
      </c>
      <c r="C51" s="19" t="s">
        <v>46</v>
      </c>
      <c r="D51" s="106"/>
      <c r="E51" s="107"/>
      <c r="F51" s="106"/>
      <c r="G51" s="107"/>
      <c r="H51" s="94"/>
      <c r="I51" s="95"/>
      <c r="J51" s="94"/>
      <c r="K51" s="95"/>
      <c r="L51" s="94">
        <v>15000</v>
      </c>
      <c r="M51" s="95"/>
      <c r="N51" s="94"/>
      <c r="O51" s="95"/>
      <c r="P51" s="94"/>
      <c r="Q51" s="95"/>
      <c r="R51" s="94"/>
      <c r="S51" s="95"/>
      <c r="T51" s="94">
        <v>20000</v>
      </c>
      <c r="U51" s="95"/>
      <c r="V51" s="94">
        <v>20000</v>
      </c>
      <c r="W51" s="95"/>
      <c r="X51" s="94">
        <v>20000</v>
      </c>
      <c r="Y51" s="95"/>
      <c r="Z51" s="94">
        <v>20000</v>
      </c>
      <c r="AA51" s="95"/>
      <c r="AB51" s="263"/>
      <c r="AC51" s="99"/>
    </row>
    <row r="52" spans="1:34" ht="23.25" customHeight="1">
      <c r="A52" s="149"/>
      <c r="B52" s="100" t="s">
        <v>28</v>
      </c>
      <c r="C52" s="101"/>
      <c r="D52" s="106"/>
      <c r="E52" s="107"/>
      <c r="F52" s="106"/>
      <c r="G52" s="107"/>
      <c r="H52" s="94"/>
      <c r="I52" s="95"/>
      <c r="J52" s="94">
        <v>50000</v>
      </c>
      <c r="K52" s="95"/>
      <c r="L52" s="94"/>
      <c r="M52" s="95"/>
      <c r="N52" s="94"/>
      <c r="O52" s="95"/>
      <c r="P52" s="94">
        <v>10000</v>
      </c>
      <c r="Q52" s="95"/>
      <c r="R52" s="94"/>
      <c r="S52" s="95"/>
      <c r="T52" s="94"/>
      <c r="U52" s="95"/>
      <c r="V52" s="94"/>
      <c r="W52" s="95"/>
      <c r="X52" s="94"/>
      <c r="Y52" s="95"/>
      <c r="Z52" s="94"/>
      <c r="AA52" s="95"/>
      <c r="AB52" s="263"/>
      <c r="AC52" s="99"/>
    </row>
    <row r="53" spans="1:34" ht="23.25" customHeight="1">
      <c r="A53" s="149"/>
      <c r="B53" s="100" t="s">
        <v>29</v>
      </c>
      <c r="C53" s="101"/>
      <c r="D53" s="106">
        <v>3600</v>
      </c>
      <c r="E53" s="107"/>
      <c r="F53" s="106">
        <v>6300</v>
      </c>
      <c r="G53" s="107"/>
      <c r="H53" s="94">
        <v>0</v>
      </c>
      <c r="I53" s="95"/>
      <c r="J53" s="94">
        <v>5400</v>
      </c>
      <c r="K53" s="95"/>
      <c r="L53" s="94">
        <v>2700</v>
      </c>
      <c r="M53" s="95"/>
      <c r="N53" s="94">
        <v>2900</v>
      </c>
      <c r="O53" s="95"/>
      <c r="P53" s="94">
        <v>4050</v>
      </c>
      <c r="Q53" s="95"/>
      <c r="R53" s="94">
        <v>3350</v>
      </c>
      <c r="S53" s="95"/>
      <c r="T53" s="94">
        <v>900</v>
      </c>
      <c r="U53" s="95"/>
      <c r="V53" s="94"/>
      <c r="W53" s="95"/>
      <c r="X53" s="94">
        <v>1800</v>
      </c>
      <c r="Y53" s="95"/>
      <c r="Z53" s="94">
        <v>2700</v>
      </c>
      <c r="AA53" s="95"/>
      <c r="AB53" s="263"/>
      <c r="AC53" s="99"/>
    </row>
    <row r="54" spans="1:34" ht="23.25" customHeight="1" thickBot="1">
      <c r="A54" s="150"/>
      <c r="B54" s="138" t="s">
        <v>30</v>
      </c>
      <c r="C54" s="139"/>
      <c r="D54" s="140">
        <v>93750</v>
      </c>
      <c r="E54" s="141"/>
      <c r="F54" s="140"/>
      <c r="G54" s="141"/>
      <c r="H54" s="142"/>
      <c r="I54" s="143"/>
      <c r="J54" s="142"/>
      <c r="K54" s="143"/>
      <c r="L54" s="142">
        <v>170000</v>
      </c>
      <c r="M54" s="143"/>
      <c r="N54" s="142"/>
      <c r="O54" s="143"/>
      <c r="P54" s="142"/>
      <c r="Q54" s="143"/>
      <c r="R54" s="142"/>
      <c r="S54" s="143"/>
      <c r="T54" s="142"/>
      <c r="U54" s="143"/>
      <c r="V54" s="142"/>
      <c r="W54" s="143"/>
      <c r="X54" s="142">
        <v>36000</v>
      </c>
      <c r="Y54" s="143"/>
      <c r="Z54" s="142"/>
      <c r="AA54" s="143"/>
      <c r="AB54" s="267"/>
      <c r="AC54" s="147"/>
    </row>
    <row r="55" spans="1:34" ht="23.25" customHeight="1" thickTop="1">
      <c r="A55" s="77" t="s">
        <v>31</v>
      </c>
      <c r="B55" s="78"/>
      <c r="C55" s="79"/>
      <c r="D55" s="151">
        <f>INT(D40*D45+D41*D47+D43*D46+D49+D50+D51+D52+D53+D54+D44)</f>
        <v>202550</v>
      </c>
      <c r="E55" s="152"/>
      <c r="F55" s="151">
        <f>INT(F40*F45+F41*F47+F43*F48+F42*F46+F49+F50+F51+F52+F53+F54+F44)</f>
        <v>169950</v>
      </c>
      <c r="G55" s="152"/>
      <c r="H55" s="153">
        <f>INT(H40*H45+H41*H47+H43*H46+H49+H50+H51+H52+H53+H54+H44)</f>
        <v>114400</v>
      </c>
      <c r="I55" s="154"/>
      <c r="J55" s="153">
        <v>141400</v>
      </c>
      <c r="K55" s="154"/>
      <c r="L55" s="153">
        <f>INT(L40*L45+L41*L47+L42*L46+L52+L53+L43*L48+L54+L49+L50+L44+L51)</f>
        <v>296950</v>
      </c>
      <c r="M55" s="154"/>
      <c r="N55" s="153">
        <f>INT(N40*N45+N41*N47+N43*N46+N49+N50+N51+N52+N53+N54+N44)</f>
        <v>103900</v>
      </c>
      <c r="O55" s="154"/>
      <c r="P55" s="153">
        <f>INT(P40*P45+P41*P47+P43*P48+P42*P46+P49+P50+P51+P52+P53+P54+P44)</f>
        <v>94050</v>
      </c>
      <c r="Q55" s="154"/>
      <c r="R55" s="153">
        <f>INT(R40*R45+R41*R47+R43*R48+R42*R46+R49+R50+R51+R52+R53+R54+R44)</f>
        <v>127350</v>
      </c>
      <c r="S55" s="154"/>
      <c r="T55" s="153">
        <f>INT(T40*T45+T41*T47+T43*T46+T49+T50+T51+T52+T53+T54+T44)</f>
        <v>131900</v>
      </c>
      <c r="U55" s="154"/>
      <c r="V55" s="153">
        <f>INT(V40*V45+V41*V47+V43*V48+V42*V46+V49+V50+V51+V52+V53+V54+V44)</f>
        <v>120000</v>
      </c>
      <c r="W55" s="154"/>
      <c r="X55" s="153">
        <f>INT(X40*X45+X41*X47+X43*X48+X42*X46+X49+X50+X51+X52+X53+X54+X44)</f>
        <v>160800</v>
      </c>
      <c r="Y55" s="154"/>
      <c r="Z55" s="153">
        <f>INT(Z40*Z45+Z41*Z47+Z43*Z48+Z49+Z50+Z51+Z52+Z53+Z54+Z44)</f>
        <v>140386</v>
      </c>
      <c r="AA55" s="154"/>
      <c r="AB55" s="262"/>
      <c r="AC55" s="87"/>
    </row>
    <row r="56" spans="1:34" ht="23.25" customHeight="1" thickBot="1">
      <c r="A56" s="293" t="s">
        <v>40</v>
      </c>
      <c r="B56" s="294"/>
      <c r="C56" s="222"/>
      <c r="D56" s="114"/>
      <c r="E56" s="115"/>
      <c r="F56" s="114"/>
      <c r="G56" s="115"/>
      <c r="H56" s="71"/>
      <c r="I56" s="72"/>
      <c r="J56" s="71"/>
      <c r="K56" s="72"/>
      <c r="L56" s="71"/>
      <c r="M56" s="72"/>
      <c r="N56" s="71"/>
      <c r="O56" s="72"/>
      <c r="P56" s="71"/>
      <c r="Q56" s="72"/>
      <c r="R56" s="71"/>
      <c r="S56" s="72"/>
      <c r="T56" s="71"/>
      <c r="U56" s="72"/>
      <c r="V56" s="71"/>
      <c r="W56" s="72"/>
      <c r="X56" s="71"/>
      <c r="Y56" s="72"/>
      <c r="Z56" s="71"/>
      <c r="AA56" s="208"/>
      <c r="AB56" s="261"/>
      <c r="AC56" s="76"/>
    </row>
    <row r="57" spans="1:34" ht="23.25" customHeight="1" thickBot="1">
      <c r="A57" s="122" t="s">
        <v>19</v>
      </c>
      <c r="B57" s="123"/>
      <c r="C57" s="124"/>
      <c r="D57" s="125">
        <f>D55+D56</f>
        <v>202550</v>
      </c>
      <c r="E57" s="126"/>
      <c r="F57" s="125">
        <f>F55+F56</f>
        <v>169950</v>
      </c>
      <c r="G57" s="126"/>
      <c r="H57" s="127">
        <f>H55+H56</f>
        <v>114400</v>
      </c>
      <c r="I57" s="128"/>
      <c r="J57" s="127">
        <f>J55+J56</f>
        <v>141400</v>
      </c>
      <c r="K57" s="128"/>
      <c r="L57" s="127">
        <f>L55+L56</f>
        <v>296950</v>
      </c>
      <c r="M57" s="128"/>
      <c r="N57" s="127">
        <f>N55+N56</f>
        <v>103900</v>
      </c>
      <c r="O57" s="128"/>
      <c r="P57" s="127">
        <f>P55+P56</f>
        <v>94050</v>
      </c>
      <c r="Q57" s="128"/>
      <c r="R57" s="127">
        <f>R55+R56</f>
        <v>127350</v>
      </c>
      <c r="S57" s="128"/>
      <c r="T57" s="127">
        <f>T55+T56</f>
        <v>131900</v>
      </c>
      <c r="U57" s="128"/>
      <c r="V57" s="127">
        <f>V55+V56</f>
        <v>120000</v>
      </c>
      <c r="W57" s="128"/>
      <c r="X57" s="127">
        <f>X55+X56</f>
        <v>160800</v>
      </c>
      <c r="Y57" s="128"/>
      <c r="Z57" s="127">
        <f>Z55+Z56</f>
        <v>140386</v>
      </c>
      <c r="AA57" s="128"/>
      <c r="AB57" s="266"/>
      <c r="AC57" s="132"/>
      <c r="AE57" s="290"/>
      <c r="AF57" s="224"/>
      <c r="AG57" s="224"/>
      <c r="AH57" s="224"/>
    </row>
    <row r="58" spans="1:34" ht="23.25" customHeight="1">
      <c r="A58" s="88" t="s">
        <v>33</v>
      </c>
      <c r="B58" s="108" t="s">
        <v>34</v>
      </c>
      <c r="C58" s="109"/>
      <c r="D58" s="110">
        <f>D57*0.003</f>
        <v>607.65</v>
      </c>
      <c r="E58" s="111"/>
      <c r="F58" s="110">
        <f t="shared" ref="F58" si="20">F57*0.003</f>
        <v>509.85</v>
      </c>
      <c r="G58" s="111"/>
      <c r="H58" s="92">
        <f t="shared" ref="H58" si="21">H57*0.003</f>
        <v>343.2</v>
      </c>
      <c r="I58" s="93"/>
      <c r="J58" s="92">
        <f t="shared" ref="J58" si="22">J57*0.003</f>
        <v>424.2</v>
      </c>
      <c r="K58" s="93"/>
      <c r="L58" s="92">
        <f t="shared" ref="L58" si="23">L57*0.003</f>
        <v>890.85</v>
      </c>
      <c r="M58" s="93"/>
      <c r="N58" s="92">
        <f t="shared" ref="N58" si="24">N57*0.003</f>
        <v>311.7</v>
      </c>
      <c r="O58" s="93"/>
      <c r="P58" s="92">
        <f t="shared" ref="P58" si="25">P57*0.003</f>
        <v>282.15000000000003</v>
      </c>
      <c r="Q58" s="93"/>
      <c r="R58" s="92">
        <f t="shared" ref="R58" si="26">R57*0.003</f>
        <v>382.05</v>
      </c>
      <c r="S58" s="93"/>
      <c r="T58" s="92">
        <f t="shared" ref="T58" si="27">T57*0.003</f>
        <v>395.7</v>
      </c>
      <c r="U58" s="93"/>
      <c r="V58" s="92">
        <f t="shared" ref="V58" si="28">V57*0.003</f>
        <v>360</v>
      </c>
      <c r="W58" s="93"/>
      <c r="X58" s="92">
        <f t="shared" ref="X58" si="29">X57*0.003</f>
        <v>482.40000000000003</v>
      </c>
      <c r="Y58" s="93"/>
      <c r="Z58" s="92">
        <f t="shared" ref="Z58" si="30">Z57*0.003</f>
        <v>421.15800000000002</v>
      </c>
      <c r="AA58" s="93"/>
      <c r="AB58" s="264"/>
      <c r="AC58" s="105"/>
    </row>
    <row r="59" spans="1:34" ht="23.25" customHeight="1">
      <c r="A59" s="89"/>
      <c r="B59" s="100" t="s">
        <v>35</v>
      </c>
      <c r="C59" s="101"/>
      <c r="D59" s="106">
        <v>4840</v>
      </c>
      <c r="E59" s="107"/>
      <c r="F59" s="106">
        <v>3550</v>
      </c>
      <c r="G59" s="107"/>
      <c r="H59" s="94">
        <v>1640</v>
      </c>
      <c r="I59" s="95"/>
      <c r="J59" s="94">
        <v>2680</v>
      </c>
      <c r="K59" s="95"/>
      <c r="L59" s="94">
        <v>6640</v>
      </c>
      <c r="M59" s="95"/>
      <c r="N59" s="94">
        <v>1030</v>
      </c>
      <c r="O59" s="95"/>
      <c r="P59" s="94">
        <v>0</v>
      </c>
      <c r="Q59" s="95"/>
      <c r="R59" s="94">
        <v>2260</v>
      </c>
      <c r="S59" s="95"/>
      <c r="T59" s="94">
        <v>3550</v>
      </c>
      <c r="U59" s="95"/>
      <c r="V59" s="94">
        <v>1090</v>
      </c>
      <c r="W59" s="95"/>
      <c r="X59" s="94">
        <v>2980</v>
      </c>
      <c r="Y59" s="95"/>
      <c r="Z59" s="94">
        <v>1910</v>
      </c>
      <c r="AA59" s="95"/>
      <c r="AB59" s="263"/>
      <c r="AC59" s="99"/>
    </row>
    <row r="60" spans="1:34" ht="23.25" customHeight="1">
      <c r="A60" s="89"/>
      <c r="B60" s="100" t="s">
        <v>48</v>
      </c>
      <c r="C60" s="101"/>
      <c r="D60" s="106">
        <v>6000</v>
      </c>
      <c r="E60" s="107"/>
      <c r="F60" s="106">
        <v>6000</v>
      </c>
      <c r="G60" s="107"/>
      <c r="H60" s="94">
        <v>8400</v>
      </c>
      <c r="I60" s="95"/>
      <c r="J60" s="94">
        <v>8100</v>
      </c>
      <c r="K60" s="95"/>
      <c r="L60" s="94">
        <v>8100</v>
      </c>
      <c r="M60" s="95"/>
      <c r="N60" s="94">
        <v>8100</v>
      </c>
      <c r="O60" s="95"/>
      <c r="P60" s="94">
        <v>8100</v>
      </c>
      <c r="Q60" s="95"/>
      <c r="R60" s="94">
        <v>8100</v>
      </c>
      <c r="S60" s="95"/>
      <c r="T60" s="94">
        <v>8100</v>
      </c>
      <c r="U60" s="95"/>
      <c r="V60" s="94">
        <v>8100</v>
      </c>
      <c r="W60" s="95"/>
      <c r="X60" s="94">
        <v>8100</v>
      </c>
      <c r="Y60" s="95"/>
      <c r="Z60" s="94">
        <v>8100</v>
      </c>
      <c r="AA60" s="95"/>
      <c r="AB60" s="263"/>
      <c r="AC60" s="99"/>
    </row>
    <row r="61" spans="1:34" ht="23.25" customHeight="1">
      <c r="A61" s="90"/>
      <c r="B61" s="100" t="s">
        <v>49</v>
      </c>
      <c r="C61" s="101"/>
      <c r="D61" s="80">
        <v>18975</v>
      </c>
      <c r="E61" s="81"/>
      <c r="F61" s="80">
        <v>27045</v>
      </c>
      <c r="G61" s="81"/>
      <c r="H61" s="82">
        <v>27045</v>
      </c>
      <c r="I61" s="83"/>
      <c r="J61" s="82">
        <v>27045</v>
      </c>
      <c r="K61" s="83"/>
      <c r="L61" s="82">
        <v>27045</v>
      </c>
      <c r="M61" s="83"/>
      <c r="N61" s="82">
        <v>27045</v>
      </c>
      <c r="O61" s="83"/>
      <c r="P61" s="82">
        <v>27045</v>
      </c>
      <c r="Q61" s="83"/>
      <c r="R61" s="82">
        <v>27045</v>
      </c>
      <c r="S61" s="83"/>
      <c r="T61" s="82">
        <v>27045</v>
      </c>
      <c r="U61" s="83"/>
      <c r="V61" s="82">
        <v>27045</v>
      </c>
      <c r="W61" s="83"/>
      <c r="X61" s="82">
        <v>17729</v>
      </c>
      <c r="Y61" s="83"/>
      <c r="Z61" s="82">
        <v>17729</v>
      </c>
      <c r="AA61" s="83"/>
      <c r="AB61" s="262"/>
      <c r="AC61" s="87"/>
      <c r="AE61" s="290"/>
      <c r="AF61" s="224"/>
      <c r="AG61" s="224"/>
    </row>
    <row r="62" spans="1:34" ht="23.25" customHeight="1" thickBot="1">
      <c r="A62" s="91"/>
      <c r="B62" s="112" t="s">
        <v>52</v>
      </c>
      <c r="C62" s="113"/>
      <c r="D62" s="114"/>
      <c r="E62" s="115"/>
      <c r="F62" s="114">
        <v>0</v>
      </c>
      <c r="G62" s="115"/>
      <c r="H62" s="71">
        <v>0</v>
      </c>
      <c r="I62" s="72"/>
      <c r="J62" s="71">
        <v>0</v>
      </c>
      <c r="K62" s="72"/>
      <c r="L62" s="71">
        <v>0</v>
      </c>
      <c r="M62" s="72"/>
      <c r="N62" s="71">
        <v>0</v>
      </c>
      <c r="O62" s="72"/>
      <c r="P62" s="71">
        <v>0</v>
      </c>
      <c r="Q62" s="72"/>
      <c r="R62" s="71">
        <v>0</v>
      </c>
      <c r="S62" s="72"/>
      <c r="T62" s="71">
        <v>0</v>
      </c>
      <c r="U62" s="72"/>
      <c r="V62" s="71">
        <v>0</v>
      </c>
      <c r="W62" s="72"/>
      <c r="X62" s="71">
        <v>36000</v>
      </c>
      <c r="Y62" s="72"/>
      <c r="Z62" s="71"/>
      <c r="AA62" s="72"/>
      <c r="AB62" s="261"/>
      <c r="AC62" s="76"/>
    </row>
    <row r="63" spans="1:34" ht="23.25" customHeight="1" thickBot="1">
      <c r="A63" s="77" t="s">
        <v>37</v>
      </c>
      <c r="B63" s="78"/>
      <c r="C63" s="79"/>
      <c r="D63" s="80">
        <f>SUM(D58:D62)</f>
        <v>30422.65</v>
      </c>
      <c r="E63" s="81"/>
      <c r="F63" s="80">
        <f t="shared" ref="F63" si="31">SUM(F58:F62)</f>
        <v>37104.85</v>
      </c>
      <c r="G63" s="81"/>
      <c r="H63" s="82">
        <f t="shared" ref="H63" si="32">SUM(H58:H62)</f>
        <v>37428.199999999997</v>
      </c>
      <c r="I63" s="83"/>
      <c r="J63" s="82">
        <f t="shared" ref="J63" si="33">SUM(J58:J62)</f>
        <v>38249.199999999997</v>
      </c>
      <c r="K63" s="83"/>
      <c r="L63" s="82">
        <f t="shared" ref="L63" si="34">SUM(L58:L62)</f>
        <v>42675.85</v>
      </c>
      <c r="M63" s="83"/>
      <c r="N63" s="82">
        <f t="shared" ref="N63" si="35">SUM(N58:N62)</f>
        <v>36486.699999999997</v>
      </c>
      <c r="O63" s="83"/>
      <c r="P63" s="82">
        <f>SUM(P58:P62)</f>
        <v>35427.15</v>
      </c>
      <c r="Q63" s="83"/>
      <c r="R63" s="82">
        <f>SUM(R58:R62)</f>
        <v>37787.050000000003</v>
      </c>
      <c r="S63" s="83"/>
      <c r="T63" s="82">
        <f>SUM(T58:T62)</f>
        <v>39090.699999999997</v>
      </c>
      <c r="U63" s="83"/>
      <c r="V63" s="82">
        <f t="shared" ref="V63" si="36">SUM(V58:V62)</f>
        <v>36595</v>
      </c>
      <c r="W63" s="83"/>
      <c r="X63" s="82">
        <f t="shared" ref="X63" si="37">SUM(X58:X62)</f>
        <v>65291.4</v>
      </c>
      <c r="Y63" s="83"/>
      <c r="Z63" s="82">
        <f>SUM(Z58:Z62)</f>
        <v>28160.157999999999</v>
      </c>
      <c r="AA63" s="227"/>
      <c r="AB63" s="262">
        <f t="shared" ref="AB63" si="38">SUM(AB58:AB62)</f>
        <v>0</v>
      </c>
      <c r="AC63" s="87"/>
    </row>
    <row r="64" spans="1:34" ht="23.25" customHeight="1" thickTop="1" thickBot="1">
      <c r="A64" s="66" t="s">
        <v>38</v>
      </c>
      <c r="B64" s="67"/>
      <c r="C64" s="68"/>
      <c r="D64" s="69">
        <f>D57-D63</f>
        <v>172127.35</v>
      </c>
      <c r="E64" s="70"/>
      <c r="F64" s="69">
        <f>F57-F63</f>
        <v>132845.15</v>
      </c>
      <c r="G64" s="70"/>
      <c r="H64" s="69">
        <f>H57-H63</f>
        <v>76971.8</v>
      </c>
      <c r="I64" s="70"/>
      <c r="J64" s="69">
        <f>J57-J63</f>
        <v>103150.8</v>
      </c>
      <c r="K64" s="70"/>
      <c r="L64" s="69">
        <f>L57-L63</f>
        <v>254274.15</v>
      </c>
      <c r="M64" s="70"/>
      <c r="N64" s="69">
        <f>N57-N63</f>
        <v>67413.3</v>
      </c>
      <c r="O64" s="70"/>
      <c r="P64" s="69">
        <f>P57-P63</f>
        <v>58622.85</v>
      </c>
      <c r="Q64" s="70"/>
      <c r="R64" s="69">
        <f>R57-R63</f>
        <v>89562.95</v>
      </c>
      <c r="S64" s="70"/>
      <c r="T64" s="69">
        <f>T57-T63</f>
        <v>92809.3</v>
      </c>
      <c r="U64" s="70"/>
      <c r="V64" s="60">
        <f>V57-V63</f>
        <v>83405</v>
      </c>
      <c r="W64" s="61"/>
      <c r="X64" s="60">
        <f>X55-X63</f>
        <v>95508.6</v>
      </c>
      <c r="Y64" s="61"/>
      <c r="Z64" s="60">
        <f>Z57-Z63</f>
        <v>112225.842</v>
      </c>
      <c r="AA64" s="225"/>
      <c r="AB64" s="278"/>
      <c r="AC64" s="65"/>
    </row>
    <row r="65" ht="14.25" customHeight="1"/>
  </sheetData>
  <mergeCells count="662">
    <mergeCell ref="V44:W44"/>
    <mergeCell ref="X44:Y44"/>
    <mergeCell ref="Z44:AA44"/>
    <mergeCell ref="AB44:AC44"/>
    <mergeCell ref="A44:C44"/>
    <mergeCell ref="T63:U63"/>
    <mergeCell ref="V63:W63"/>
    <mergeCell ref="X63:Y63"/>
    <mergeCell ref="Z63:AA63"/>
    <mergeCell ref="AB63:AC63"/>
    <mergeCell ref="T61:U61"/>
    <mergeCell ref="V61:W61"/>
    <mergeCell ref="X61:Y61"/>
    <mergeCell ref="Z61:AA61"/>
    <mergeCell ref="AB61:AC61"/>
    <mergeCell ref="R59:S59"/>
    <mergeCell ref="T59:U59"/>
    <mergeCell ref="V59:W59"/>
    <mergeCell ref="X59:Y59"/>
    <mergeCell ref="Z59:AA59"/>
    <mergeCell ref="AB59:AC59"/>
    <mergeCell ref="B60:C60"/>
    <mergeCell ref="D60:E60"/>
    <mergeCell ref="F60:G60"/>
    <mergeCell ref="T64:U64"/>
    <mergeCell ref="V64:W64"/>
    <mergeCell ref="X64:Y64"/>
    <mergeCell ref="Z64:AA64"/>
    <mergeCell ref="AB64:AC64"/>
    <mergeCell ref="A63:C63"/>
    <mergeCell ref="D63:E63"/>
    <mergeCell ref="F63:G63"/>
    <mergeCell ref="H63:I63"/>
    <mergeCell ref="J63:K63"/>
    <mergeCell ref="L63:M63"/>
    <mergeCell ref="N63:O63"/>
    <mergeCell ref="P63:Q63"/>
    <mergeCell ref="R63:S63"/>
    <mergeCell ref="A64:C64"/>
    <mergeCell ref="D64:E64"/>
    <mergeCell ref="F64:G64"/>
    <mergeCell ref="H64:I64"/>
    <mergeCell ref="J64:K64"/>
    <mergeCell ref="L64:M64"/>
    <mergeCell ref="N64:O64"/>
    <mergeCell ref="P64:Q64"/>
    <mergeCell ref="R64:S64"/>
    <mergeCell ref="AE61:AG61"/>
    <mergeCell ref="B62:C62"/>
    <mergeCell ref="D62:E62"/>
    <mergeCell ref="F62:G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B61:C61"/>
    <mergeCell ref="D61:E61"/>
    <mergeCell ref="F61:G61"/>
    <mergeCell ref="H61:I61"/>
    <mergeCell ref="J61:K61"/>
    <mergeCell ref="L61:M61"/>
    <mergeCell ref="N61:O61"/>
    <mergeCell ref="P61:Q61"/>
    <mergeCell ref="R61:S61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E57:AH57"/>
    <mergeCell ref="A58:A62"/>
    <mergeCell ref="B58:C58"/>
    <mergeCell ref="D58:E58"/>
    <mergeCell ref="F58:G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B59:C59"/>
    <mergeCell ref="D59:E59"/>
    <mergeCell ref="F59:G59"/>
    <mergeCell ref="H59:I59"/>
    <mergeCell ref="J59:K59"/>
    <mergeCell ref="L59:M59"/>
    <mergeCell ref="N59:O59"/>
    <mergeCell ref="P59:Q59"/>
    <mergeCell ref="T56:U56"/>
    <mergeCell ref="V56:W56"/>
    <mergeCell ref="X56:Y56"/>
    <mergeCell ref="Z56:AA56"/>
    <mergeCell ref="AB56:AC56"/>
    <mergeCell ref="A57:C57"/>
    <mergeCell ref="D57:E57"/>
    <mergeCell ref="F57:G57"/>
    <mergeCell ref="H57:I57"/>
    <mergeCell ref="J57:K57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A56:C56"/>
    <mergeCell ref="D56:E56"/>
    <mergeCell ref="F56:G56"/>
    <mergeCell ref="H56:I56"/>
    <mergeCell ref="J56:K56"/>
    <mergeCell ref="L56:M56"/>
    <mergeCell ref="N56:O56"/>
    <mergeCell ref="P56:Q56"/>
    <mergeCell ref="R56:S56"/>
    <mergeCell ref="T54:U54"/>
    <mergeCell ref="V54:W54"/>
    <mergeCell ref="P54:Q54"/>
    <mergeCell ref="R54:S54"/>
    <mergeCell ref="X54:Y54"/>
    <mergeCell ref="Z54:AA54"/>
    <mergeCell ref="AB54:AC54"/>
    <mergeCell ref="A55:C55"/>
    <mergeCell ref="D55:E55"/>
    <mergeCell ref="F55:G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B54:C54"/>
    <mergeCell ref="D54:E54"/>
    <mergeCell ref="F54:G54"/>
    <mergeCell ref="H54:I54"/>
    <mergeCell ref="J54:K54"/>
    <mergeCell ref="L54:M54"/>
    <mergeCell ref="N54:O54"/>
    <mergeCell ref="X52:Y52"/>
    <mergeCell ref="Z52:AA52"/>
    <mergeCell ref="AB52:AC52"/>
    <mergeCell ref="B53:C53"/>
    <mergeCell ref="D53:E53"/>
    <mergeCell ref="F53:G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B52:C52"/>
    <mergeCell ref="D52:E52"/>
    <mergeCell ref="F52:G52"/>
    <mergeCell ref="H52:I52"/>
    <mergeCell ref="J52:K52"/>
    <mergeCell ref="L52:M52"/>
    <mergeCell ref="N52:O52"/>
    <mergeCell ref="P52:Q52"/>
    <mergeCell ref="R52:S52"/>
    <mergeCell ref="N50:O50"/>
    <mergeCell ref="P50:Q50"/>
    <mergeCell ref="R50:S50"/>
    <mergeCell ref="T50:U50"/>
    <mergeCell ref="V50:W50"/>
    <mergeCell ref="T52:U52"/>
    <mergeCell ref="V52:W52"/>
    <mergeCell ref="X50:Y50"/>
    <mergeCell ref="Z50:AA50"/>
    <mergeCell ref="AB50:AC50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T48:U48"/>
    <mergeCell ref="V48:W48"/>
    <mergeCell ref="X48:Y48"/>
    <mergeCell ref="Z48:AA48"/>
    <mergeCell ref="AB48:AC48"/>
    <mergeCell ref="A49:A54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D50:E50"/>
    <mergeCell ref="F50:G50"/>
    <mergeCell ref="H50:I50"/>
    <mergeCell ref="J50:K50"/>
    <mergeCell ref="L50:M50"/>
    <mergeCell ref="A48:C48"/>
    <mergeCell ref="D48:E48"/>
    <mergeCell ref="F48:G48"/>
    <mergeCell ref="H48:I48"/>
    <mergeCell ref="J48:K48"/>
    <mergeCell ref="L48:M48"/>
    <mergeCell ref="N48:O48"/>
    <mergeCell ref="P48:Q48"/>
    <mergeCell ref="R48:S48"/>
    <mergeCell ref="T46:U46"/>
    <mergeCell ref="V46:W46"/>
    <mergeCell ref="X46:Y46"/>
    <mergeCell ref="Z46:AA46"/>
    <mergeCell ref="AB46:AC46"/>
    <mergeCell ref="AF46:AH46"/>
    <mergeCell ref="AI46:AK46"/>
    <mergeCell ref="A47:C47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F47:AH47"/>
    <mergeCell ref="AI47:AK47"/>
    <mergeCell ref="A46:C46"/>
    <mergeCell ref="D46:E46"/>
    <mergeCell ref="F46:G46"/>
    <mergeCell ref="H46:I46"/>
    <mergeCell ref="J46:K46"/>
    <mergeCell ref="L46:M46"/>
    <mergeCell ref="N46:O46"/>
    <mergeCell ref="P46:Q46"/>
    <mergeCell ref="R46:S46"/>
    <mergeCell ref="A43:C43"/>
    <mergeCell ref="AF43:AK45"/>
    <mergeCell ref="A45:C45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D44:E44"/>
    <mergeCell ref="F44:G44"/>
    <mergeCell ref="H44:I44"/>
    <mergeCell ref="J44:K44"/>
    <mergeCell ref="L44:M44"/>
    <mergeCell ref="N44:O44"/>
    <mergeCell ref="P44:Q44"/>
    <mergeCell ref="R44:S44"/>
    <mergeCell ref="T44:U44"/>
    <mergeCell ref="T39:U39"/>
    <mergeCell ref="V39:W39"/>
    <mergeCell ref="X39:Y39"/>
    <mergeCell ref="Z39:AA39"/>
    <mergeCell ref="AB39:AC39"/>
    <mergeCell ref="A40:C40"/>
    <mergeCell ref="A41:C41"/>
    <mergeCell ref="AF41:AH42"/>
    <mergeCell ref="AI41:AK42"/>
    <mergeCell ref="A42:C42"/>
    <mergeCell ref="A39:C39"/>
    <mergeCell ref="D39:E39"/>
    <mergeCell ref="F39:G39"/>
    <mergeCell ref="H39:I39"/>
    <mergeCell ref="J39:K39"/>
    <mergeCell ref="L39:M39"/>
    <mergeCell ref="N39:O39"/>
    <mergeCell ref="P39:Q39"/>
    <mergeCell ref="R39:S39"/>
    <mergeCell ref="A34:AC35"/>
    <mergeCell ref="A36:D36"/>
    <mergeCell ref="E36:K36"/>
    <mergeCell ref="L36:R36"/>
    <mergeCell ref="S36:Y36"/>
    <mergeCell ref="Z36:AC36"/>
    <mergeCell ref="A37:D37"/>
    <mergeCell ref="E37:K37"/>
    <mergeCell ref="L37:R37"/>
    <mergeCell ref="S37:Y37"/>
    <mergeCell ref="Z37:AC37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AB12:AC12"/>
    <mergeCell ref="A13:C13"/>
    <mergeCell ref="D13:E13"/>
    <mergeCell ref="F13:G13"/>
    <mergeCell ref="AB13:AC13"/>
    <mergeCell ref="AB6:AC6"/>
    <mergeCell ref="A7:C7"/>
    <mergeCell ref="A8:C8"/>
    <mergeCell ref="A9:C9"/>
    <mergeCell ref="A6:C6"/>
    <mergeCell ref="D6:E6"/>
    <mergeCell ref="F6:G6"/>
    <mergeCell ref="A10:C10"/>
    <mergeCell ref="A12:C12"/>
    <mergeCell ref="D12:E12"/>
    <mergeCell ref="F12:G12"/>
    <mergeCell ref="Z6:AA6"/>
    <mergeCell ref="H11:I11"/>
    <mergeCell ref="J11:K11"/>
    <mergeCell ref="L11:M11"/>
    <mergeCell ref="N11:O11"/>
    <mergeCell ref="P11:Q11"/>
    <mergeCell ref="R11:S11"/>
    <mergeCell ref="T11:U11"/>
    <mergeCell ref="AB14:AC14"/>
    <mergeCell ref="A15:C15"/>
    <mergeCell ref="D15:E15"/>
    <mergeCell ref="F15:G15"/>
    <mergeCell ref="AB15:AC15"/>
    <mergeCell ref="A14:C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H15:I15"/>
    <mergeCell ref="J15:K15"/>
    <mergeCell ref="P15:Q15"/>
    <mergeCell ref="R15:S15"/>
    <mergeCell ref="T15:U15"/>
    <mergeCell ref="V15:W15"/>
    <mergeCell ref="AB18:AC18"/>
    <mergeCell ref="B19:C19"/>
    <mergeCell ref="D19:E19"/>
    <mergeCell ref="F19:G19"/>
    <mergeCell ref="AB19:AC19"/>
    <mergeCell ref="AB16:AC16"/>
    <mergeCell ref="D17:E17"/>
    <mergeCell ref="F17:G17"/>
    <mergeCell ref="AB17:AC17"/>
    <mergeCell ref="D16:E16"/>
    <mergeCell ref="F16:G16"/>
    <mergeCell ref="D18:E18"/>
    <mergeCell ref="F18:G18"/>
    <mergeCell ref="AB22:AC22"/>
    <mergeCell ref="A23:C23"/>
    <mergeCell ref="D23:E23"/>
    <mergeCell ref="F23:G23"/>
    <mergeCell ref="AB23:AC23"/>
    <mergeCell ref="A22:C22"/>
    <mergeCell ref="D22:E22"/>
    <mergeCell ref="F22:G22"/>
    <mergeCell ref="AB20:AC20"/>
    <mergeCell ref="B21:C21"/>
    <mergeCell ref="D21:E21"/>
    <mergeCell ref="F21:G21"/>
    <mergeCell ref="AB21:AC21"/>
    <mergeCell ref="A16:A21"/>
    <mergeCell ref="B20:C20"/>
    <mergeCell ref="D20:E20"/>
    <mergeCell ref="F20:G20"/>
    <mergeCell ref="Z21:AA21"/>
    <mergeCell ref="L20:M20"/>
    <mergeCell ref="N20:O20"/>
    <mergeCell ref="P20:Q20"/>
    <mergeCell ref="R20:S20"/>
    <mergeCell ref="T20:U20"/>
    <mergeCell ref="V20:W20"/>
    <mergeCell ref="AB25:AC25"/>
    <mergeCell ref="AB24:AC24"/>
    <mergeCell ref="AB27:AC27"/>
    <mergeCell ref="A24:C24"/>
    <mergeCell ref="D24:E24"/>
    <mergeCell ref="F24:G24"/>
    <mergeCell ref="A25:A29"/>
    <mergeCell ref="B25:C25"/>
    <mergeCell ref="D25:E25"/>
    <mergeCell ref="F25:G25"/>
    <mergeCell ref="B28:C28"/>
    <mergeCell ref="D28:E28"/>
    <mergeCell ref="F28:G28"/>
    <mergeCell ref="AB26:AC26"/>
    <mergeCell ref="B27:C27"/>
    <mergeCell ref="D27:E27"/>
    <mergeCell ref="F27:G27"/>
    <mergeCell ref="B26:C26"/>
    <mergeCell ref="D26:E26"/>
    <mergeCell ref="F26:G26"/>
    <mergeCell ref="AB29:AC29"/>
    <mergeCell ref="AB28:AC28"/>
    <mergeCell ref="R28:S28"/>
    <mergeCell ref="T28:U28"/>
    <mergeCell ref="A31:C31"/>
    <mergeCell ref="D31:E31"/>
    <mergeCell ref="F31:G31"/>
    <mergeCell ref="A30:C30"/>
    <mergeCell ref="D30:E30"/>
    <mergeCell ref="F30:G30"/>
    <mergeCell ref="B29:C29"/>
    <mergeCell ref="D29:E29"/>
    <mergeCell ref="F29:G29"/>
    <mergeCell ref="V28:W28"/>
    <mergeCell ref="L28:M28"/>
    <mergeCell ref="J28:K28"/>
    <mergeCell ref="H28:I28"/>
    <mergeCell ref="P28:Q28"/>
    <mergeCell ref="N28:O28"/>
    <mergeCell ref="AB31:AC31"/>
    <mergeCell ref="AB30:AC30"/>
    <mergeCell ref="R30:S30"/>
    <mergeCell ref="T30:U30"/>
    <mergeCell ref="V30:W30"/>
    <mergeCell ref="L30:M30"/>
    <mergeCell ref="J30:K30"/>
    <mergeCell ref="H30:I30"/>
    <mergeCell ref="P30:Q30"/>
    <mergeCell ref="N30:O30"/>
    <mergeCell ref="X28:Y28"/>
    <mergeCell ref="Z28:AA28"/>
    <mergeCell ref="H29:I29"/>
    <mergeCell ref="J29:K29"/>
    <mergeCell ref="L29:M29"/>
    <mergeCell ref="N29:O29"/>
    <mergeCell ref="P29:Q29"/>
    <mergeCell ref="R29:S29"/>
    <mergeCell ref="AF8:AH9"/>
    <mergeCell ref="AI8:AK9"/>
    <mergeCell ref="AF10:AK12"/>
    <mergeCell ref="AF13:AH13"/>
    <mergeCell ref="AI13:AK13"/>
    <mergeCell ref="AF14:AH14"/>
    <mergeCell ref="AI14:AK14"/>
    <mergeCell ref="AE28:AG28"/>
    <mergeCell ref="AE24:AH24"/>
    <mergeCell ref="V11:W11"/>
    <mergeCell ref="X11:Y11"/>
    <mergeCell ref="Z11:AA11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12:AA12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X15:Y15"/>
    <mergeCell ref="Z15:AA15"/>
    <mergeCell ref="Z16:AA16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X20:Y20"/>
    <mergeCell ref="Z18:AA18"/>
    <mergeCell ref="L19:M19"/>
    <mergeCell ref="N19:O19"/>
    <mergeCell ref="P19:Q19"/>
    <mergeCell ref="R19:S19"/>
    <mergeCell ref="T19:U19"/>
    <mergeCell ref="V19:W19"/>
    <mergeCell ref="X19:Y19"/>
    <mergeCell ref="Z19:AA19"/>
    <mergeCell ref="P18:Q18"/>
    <mergeCell ref="R18:S18"/>
    <mergeCell ref="T18:U18"/>
    <mergeCell ref="V18:W18"/>
    <mergeCell ref="X18:Y18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2:AA22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4:AA24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6:AA26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T29:U29"/>
    <mergeCell ref="V29:W29"/>
    <mergeCell ref="X29:Y29"/>
    <mergeCell ref="Z29:AA29"/>
    <mergeCell ref="X30:Y30"/>
    <mergeCell ref="Z30:AA30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11:C11"/>
    <mergeCell ref="D11:E11"/>
    <mergeCell ref="F11:G11"/>
    <mergeCell ref="AB11:AC11"/>
    <mergeCell ref="J20:K20"/>
    <mergeCell ref="H20:I20"/>
    <mergeCell ref="N18:O18"/>
    <mergeCell ref="L18:M18"/>
    <mergeCell ref="J18:K18"/>
    <mergeCell ref="H18:I18"/>
    <mergeCell ref="N15:O15"/>
    <mergeCell ref="L15:M15"/>
    <mergeCell ref="N16:O16"/>
    <mergeCell ref="L16:M16"/>
    <mergeCell ref="J16:K16"/>
    <mergeCell ref="H16:I16"/>
    <mergeCell ref="Z20:AA20"/>
    <mergeCell ref="H19:I19"/>
    <mergeCell ref="J19:K19"/>
    <mergeCell ref="P16:Q16"/>
    <mergeCell ref="R16:S16"/>
    <mergeCell ref="T16:U16"/>
    <mergeCell ref="V16:W16"/>
    <mergeCell ref="X16:Y16"/>
  </mergeCells>
  <phoneticPr fontId="2"/>
  <pageMargins left="0.24" right="0.16" top="0.16" bottom="0.16" header="0.3" footer="0.16"/>
  <pageSetup paperSize="12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B7E9C-02B5-4225-95A5-2ABB8A625DCF}">
  <sheetPr codeName="Sheet1"/>
  <dimension ref="A1:AB32"/>
  <sheetViews>
    <sheetView workbookViewId="0">
      <selection activeCell="C36" sqref="C36"/>
    </sheetView>
  </sheetViews>
  <sheetFormatPr defaultColWidth="5.625" defaultRowHeight="15"/>
  <cols>
    <col min="1" max="1" width="4" style="1" customWidth="1"/>
    <col min="2" max="2" width="12.875" style="1" customWidth="1"/>
    <col min="3" max="16384" width="5.625" style="1"/>
  </cols>
  <sheetData>
    <row r="1" spans="1:28">
      <c r="A1" s="205" t="s">
        <v>39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</row>
    <row r="2" spans="1:28" ht="15.75" thickBot="1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</row>
    <row r="3" spans="1:28" ht="15.75" thickTop="1">
      <c r="A3" s="180" t="s">
        <v>0</v>
      </c>
      <c r="B3" s="181"/>
      <c r="C3" s="182"/>
      <c r="D3" s="183" t="s">
        <v>1</v>
      </c>
      <c r="E3" s="181"/>
      <c r="F3" s="181"/>
      <c r="G3" s="181"/>
      <c r="H3" s="181"/>
      <c r="I3" s="181"/>
      <c r="J3" s="182"/>
      <c r="K3" s="183" t="s">
        <v>2</v>
      </c>
      <c r="L3" s="181"/>
      <c r="M3" s="181"/>
      <c r="N3" s="181"/>
      <c r="O3" s="181"/>
      <c r="P3" s="181"/>
      <c r="Q3" s="182"/>
      <c r="R3" s="183" t="s">
        <v>3</v>
      </c>
      <c r="S3" s="181"/>
      <c r="T3" s="181"/>
      <c r="U3" s="181"/>
      <c r="V3" s="181"/>
      <c r="W3" s="181"/>
      <c r="X3" s="182"/>
      <c r="Y3" s="181" t="s">
        <v>4</v>
      </c>
      <c r="Z3" s="181"/>
      <c r="AA3" s="181"/>
      <c r="AB3" s="184"/>
    </row>
    <row r="4" spans="1:28" ht="35.25" customHeight="1" thickBot="1">
      <c r="A4" s="185"/>
      <c r="B4" s="187"/>
      <c r="C4" s="139"/>
      <c r="D4" s="188" t="s">
        <v>47</v>
      </c>
      <c r="E4" s="189"/>
      <c r="F4" s="189"/>
      <c r="G4" s="189"/>
      <c r="H4" s="189"/>
      <c r="I4" s="189"/>
      <c r="J4" s="190"/>
      <c r="K4" s="138"/>
      <c r="L4" s="187"/>
      <c r="M4" s="187"/>
      <c r="N4" s="187"/>
      <c r="O4" s="187"/>
      <c r="P4" s="187"/>
      <c r="Q4" s="139"/>
      <c r="R4" s="191"/>
      <c r="S4" s="192"/>
      <c r="T4" s="192"/>
      <c r="U4" s="192"/>
      <c r="V4" s="192"/>
      <c r="W4" s="192"/>
      <c r="X4" s="193"/>
      <c r="Y4" s="194" t="s">
        <v>5</v>
      </c>
      <c r="Z4" s="194"/>
      <c r="AA4" s="194"/>
      <c r="AB4" s="195"/>
    </row>
    <row r="5" spans="1:28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22.5" customHeight="1">
      <c r="A6" s="170" t="s">
        <v>6</v>
      </c>
      <c r="B6" s="172"/>
      <c r="C6" s="167" t="s">
        <v>11</v>
      </c>
      <c r="D6" s="168"/>
      <c r="E6" s="167" t="s">
        <v>12</v>
      </c>
      <c r="F6" s="168"/>
      <c r="G6" s="167" t="s">
        <v>13</v>
      </c>
      <c r="H6" s="168"/>
      <c r="I6" s="167" t="s">
        <v>14</v>
      </c>
      <c r="J6" s="168"/>
      <c r="K6" s="167" t="s">
        <v>15</v>
      </c>
      <c r="L6" s="168"/>
      <c r="M6" s="167" t="s">
        <v>16</v>
      </c>
      <c r="N6" s="168"/>
      <c r="O6" s="167" t="s">
        <v>17</v>
      </c>
      <c r="P6" s="168"/>
      <c r="Q6" s="167" t="s">
        <v>18</v>
      </c>
      <c r="R6" s="168"/>
      <c r="S6" s="167" t="s">
        <v>7</v>
      </c>
      <c r="T6" s="168"/>
      <c r="U6" s="167" t="s">
        <v>8</v>
      </c>
      <c r="V6" s="168"/>
      <c r="W6" s="167" t="s">
        <v>9</v>
      </c>
      <c r="X6" s="168"/>
      <c r="Y6" s="167" t="s">
        <v>10</v>
      </c>
      <c r="Z6" s="168"/>
      <c r="AA6" s="167" t="s">
        <v>19</v>
      </c>
      <c r="AB6" s="169"/>
    </row>
    <row r="7" spans="1:28" ht="22.5" customHeight="1">
      <c r="A7" s="162" t="s">
        <v>41</v>
      </c>
      <c r="B7" s="164"/>
      <c r="C7" s="3"/>
      <c r="D7" s="4" t="s">
        <v>20</v>
      </c>
      <c r="E7" s="3"/>
      <c r="F7" s="4" t="s">
        <v>20</v>
      </c>
      <c r="G7" s="3"/>
      <c r="H7" s="4" t="s">
        <v>20</v>
      </c>
      <c r="I7" s="3"/>
      <c r="J7" s="4" t="s">
        <v>20</v>
      </c>
      <c r="K7" s="3"/>
      <c r="L7" s="4" t="s">
        <v>20</v>
      </c>
      <c r="M7" s="3"/>
      <c r="N7" s="4" t="s">
        <v>20</v>
      </c>
      <c r="O7" s="3"/>
      <c r="P7" s="4" t="s">
        <v>20</v>
      </c>
      <c r="Q7" s="3"/>
      <c r="R7" s="4" t="s">
        <v>20</v>
      </c>
      <c r="S7" s="3"/>
      <c r="T7" s="4" t="s">
        <v>20</v>
      </c>
      <c r="U7" s="3"/>
      <c r="V7" s="4" t="s">
        <v>20</v>
      </c>
      <c r="W7" s="3"/>
      <c r="X7" s="4" t="s">
        <v>20</v>
      </c>
      <c r="Y7" s="3"/>
      <c r="Z7" s="4" t="s">
        <v>20</v>
      </c>
      <c r="AA7" s="5"/>
      <c r="AB7" s="9" t="s">
        <v>20</v>
      </c>
    </row>
    <row r="8" spans="1:28" ht="22.5" customHeight="1">
      <c r="A8" s="162" t="s">
        <v>42</v>
      </c>
      <c r="B8" s="164"/>
      <c r="C8" s="3"/>
      <c r="D8" s="4" t="s">
        <v>20</v>
      </c>
      <c r="E8" s="3"/>
      <c r="F8" s="4" t="s">
        <v>20</v>
      </c>
      <c r="G8" s="3"/>
      <c r="H8" s="4" t="s">
        <v>20</v>
      </c>
      <c r="I8" s="3"/>
      <c r="J8" s="4" t="s">
        <v>20</v>
      </c>
      <c r="K8" s="3"/>
      <c r="L8" s="4" t="s">
        <v>20</v>
      </c>
      <c r="M8" s="3"/>
      <c r="N8" s="4" t="s">
        <v>20</v>
      </c>
      <c r="O8" s="3"/>
      <c r="P8" s="4" t="s">
        <v>20</v>
      </c>
      <c r="Q8" s="3"/>
      <c r="R8" s="4" t="s">
        <v>20</v>
      </c>
      <c r="S8" s="3"/>
      <c r="T8" s="4" t="s">
        <v>20</v>
      </c>
      <c r="U8" s="3"/>
      <c r="V8" s="4" t="s">
        <v>20</v>
      </c>
      <c r="W8" s="3"/>
      <c r="X8" s="4" t="s">
        <v>20</v>
      </c>
      <c r="Y8" s="3"/>
      <c r="Z8" s="4" t="s">
        <v>20</v>
      </c>
      <c r="AA8" s="5"/>
      <c r="AB8" s="9" t="s">
        <v>21</v>
      </c>
    </row>
    <row r="9" spans="1:28" ht="22.5" customHeight="1">
      <c r="A9" s="162" t="s">
        <v>22</v>
      </c>
      <c r="B9" s="164"/>
      <c r="C9" s="3"/>
      <c r="D9" s="4" t="s">
        <v>21</v>
      </c>
      <c r="E9" s="3"/>
      <c r="F9" s="4" t="s">
        <v>21</v>
      </c>
      <c r="G9" s="3"/>
      <c r="H9" s="4" t="s">
        <v>21</v>
      </c>
      <c r="I9" s="3"/>
      <c r="J9" s="4" t="s">
        <v>21</v>
      </c>
      <c r="K9" s="3"/>
      <c r="L9" s="4" t="s">
        <v>21</v>
      </c>
      <c r="M9" s="3"/>
      <c r="N9" s="4" t="s">
        <v>21</v>
      </c>
      <c r="O9" s="3"/>
      <c r="P9" s="4" t="s">
        <v>21</v>
      </c>
      <c r="Q9" s="3"/>
      <c r="R9" s="4" t="s">
        <v>21</v>
      </c>
      <c r="S9" s="3"/>
      <c r="T9" s="4" t="s">
        <v>21</v>
      </c>
      <c r="U9" s="3"/>
      <c r="V9" s="4" t="s">
        <v>21</v>
      </c>
      <c r="W9" s="3"/>
      <c r="X9" s="4" t="s">
        <v>21</v>
      </c>
      <c r="Y9" s="3"/>
      <c r="Z9" s="4" t="s">
        <v>21</v>
      </c>
      <c r="AA9" s="5"/>
      <c r="AB9" s="9" t="s">
        <v>21</v>
      </c>
    </row>
    <row r="10" spans="1:28" ht="22.5" customHeight="1">
      <c r="A10" s="162" t="s">
        <v>23</v>
      </c>
      <c r="B10" s="164"/>
      <c r="C10" s="3"/>
      <c r="D10" s="4" t="s">
        <v>21</v>
      </c>
      <c r="E10" s="3"/>
      <c r="F10" s="4" t="s">
        <v>21</v>
      </c>
      <c r="G10" s="3"/>
      <c r="H10" s="4" t="s">
        <v>21</v>
      </c>
      <c r="I10" s="3"/>
      <c r="J10" s="4" t="s">
        <v>21</v>
      </c>
      <c r="K10" s="3"/>
      <c r="L10" s="4" t="s">
        <v>21</v>
      </c>
      <c r="M10" s="3"/>
      <c r="N10" s="4" t="s">
        <v>21</v>
      </c>
      <c r="O10" s="3"/>
      <c r="P10" s="4" t="s">
        <v>21</v>
      </c>
      <c r="Q10" s="3"/>
      <c r="R10" s="4" t="s">
        <v>21</v>
      </c>
      <c r="S10" s="3"/>
      <c r="T10" s="4" t="s">
        <v>21</v>
      </c>
      <c r="U10" s="3"/>
      <c r="V10" s="4" t="s">
        <v>21</v>
      </c>
      <c r="W10" s="3"/>
      <c r="X10" s="4" t="s">
        <v>21</v>
      </c>
      <c r="Y10" s="3"/>
      <c r="Z10" s="4" t="s">
        <v>21</v>
      </c>
      <c r="AA10" s="5"/>
      <c r="AB10" s="9" t="s">
        <v>21</v>
      </c>
    </row>
    <row r="11" spans="1:28" ht="22.5" customHeight="1" thickBot="1">
      <c r="A11" s="159" t="s">
        <v>24</v>
      </c>
      <c r="B11" s="161"/>
      <c r="C11" s="3"/>
      <c r="D11" s="4" t="s">
        <v>21</v>
      </c>
      <c r="E11" s="3"/>
      <c r="F11" s="4" t="s">
        <v>21</v>
      </c>
      <c r="G11" s="3"/>
      <c r="H11" s="4" t="s">
        <v>21</v>
      </c>
      <c r="I11" s="3"/>
      <c r="J11" s="4" t="s">
        <v>21</v>
      </c>
      <c r="K11" s="3"/>
      <c r="L11" s="4" t="s">
        <v>21</v>
      </c>
      <c r="M11" s="3"/>
      <c r="N11" s="4" t="s">
        <v>21</v>
      </c>
      <c r="O11" s="3"/>
      <c r="P11" s="4" t="s">
        <v>21</v>
      </c>
      <c r="Q11" s="3"/>
      <c r="R11" s="4" t="s">
        <v>21</v>
      </c>
      <c r="S11" s="3"/>
      <c r="T11" s="4" t="s">
        <v>21</v>
      </c>
      <c r="U11" s="3"/>
      <c r="V11" s="4" t="s">
        <v>21</v>
      </c>
      <c r="W11" s="3"/>
      <c r="X11" s="4" t="s">
        <v>21</v>
      </c>
      <c r="Y11" s="3"/>
      <c r="Z11" s="4" t="s">
        <v>21</v>
      </c>
      <c r="AA11" s="5"/>
      <c r="AB11" s="9" t="s">
        <v>21</v>
      </c>
    </row>
    <row r="12" spans="1:28" ht="22.5" customHeight="1" thickTop="1">
      <c r="A12" s="77" t="s">
        <v>25</v>
      </c>
      <c r="B12" s="79"/>
      <c r="C12" s="153"/>
      <c r="D12" s="154"/>
      <c r="E12" s="153"/>
      <c r="F12" s="154"/>
      <c r="G12" s="153"/>
      <c r="H12" s="154"/>
      <c r="I12" s="153"/>
      <c r="J12" s="154"/>
      <c r="K12" s="153"/>
      <c r="L12" s="154"/>
      <c r="M12" s="153"/>
      <c r="N12" s="154"/>
      <c r="O12" s="153"/>
      <c r="P12" s="154"/>
      <c r="Q12" s="153"/>
      <c r="R12" s="154"/>
      <c r="S12" s="153"/>
      <c r="T12" s="154"/>
      <c r="U12" s="153"/>
      <c r="V12" s="154"/>
      <c r="W12" s="153"/>
      <c r="X12" s="154"/>
      <c r="Y12" s="153"/>
      <c r="Z12" s="154"/>
      <c r="AA12" s="153"/>
      <c r="AB12" s="154"/>
    </row>
    <row r="13" spans="1:28" ht="22.5" customHeight="1">
      <c r="A13" s="162" t="s">
        <v>26</v>
      </c>
      <c r="B13" s="164"/>
      <c r="C13" s="94"/>
      <c r="D13" s="95"/>
      <c r="E13" s="94"/>
      <c r="F13" s="95"/>
      <c r="G13" s="94"/>
      <c r="H13" s="95"/>
      <c r="I13" s="94"/>
      <c r="J13" s="95"/>
      <c r="K13" s="94"/>
      <c r="L13" s="95"/>
      <c r="M13" s="94"/>
      <c r="N13" s="95"/>
      <c r="O13" s="94"/>
      <c r="P13" s="95"/>
      <c r="Q13" s="94"/>
      <c r="R13" s="95"/>
      <c r="S13" s="94"/>
      <c r="T13" s="95"/>
      <c r="U13" s="94"/>
      <c r="V13" s="95"/>
      <c r="W13" s="94"/>
      <c r="X13" s="95"/>
      <c r="Y13" s="94"/>
      <c r="Z13" s="95"/>
      <c r="AA13" s="94"/>
      <c r="AB13" s="95"/>
    </row>
    <row r="14" spans="1:28" ht="22.5" customHeight="1">
      <c r="A14" s="165" t="s">
        <v>27</v>
      </c>
      <c r="B14" s="163"/>
      <c r="C14" s="94"/>
      <c r="D14" s="95"/>
      <c r="E14" s="94"/>
      <c r="F14" s="95"/>
      <c r="G14" s="94"/>
      <c r="H14" s="95"/>
      <c r="I14" s="94"/>
      <c r="J14" s="95"/>
      <c r="K14" s="94"/>
      <c r="L14" s="95"/>
      <c r="M14" s="94"/>
      <c r="N14" s="95"/>
      <c r="O14" s="94"/>
      <c r="P14" s="95"/>
      <c r="Q14" s="94"/>
      <c r="R14" s="95"/>
      <c r="S14" s="94"/>
      <c r="T14" s="95"/>
      <c r="U14" s="94"/>
      <c r="V14" s="95"/>
      <c r="W14" s="94"/>
      <c r="X14" s="95"/>
      <c r="Y14" s="94"/>
      <c r="Z14" s="95"/>
      <c r="AA14" s="94"/>
      <c r="AB14" s="95"/>
    </row>
    <row r="15" spans="1:28" ht="22.5" customHeight="1" thickBot="1">
      <c r="A15" s="159" t="s">
        <v>26</v>
      </c>
      <c r="B15" s="161"/>
      <c r="C15" s="142"/>
      <c r="D15" s="143"/>
      <c r="E15" s="142"/>
      <c r="F15" s="143"/>
      <c r="G15" s="142"/>
      <c r="H15" s="143"/>
      <c r="I15" s="142"/>
      <c r="J15" s="143"/>
      <c r="K15" s="142"/>
      <c r="L15" s="143"/>
      <c r="M15" s="142"/>
      <c r="N15" s="143"/>
      <c r="O15" s="142"/>
      <c r="P15" s="143"/>
      <c r="Q15" s="142"/>
      <c r="R15" s="143"/>
      <c r="S15" s="142"/>
      <c r="T15" s="143"/>
      <c r="U15" s="142"/>
      <c r="V15" s="143"/>
      <c r="W15" s="142"/>
      <c r="X15" s="143"/>
      <c r="Y15" s="142"/>
      <c r="Z15" s="143"/>
      <c r="AA15" s="142"/>
      <c r="AB15" s="143"/>
    </row>
    <row r="16" spans="1:28" ht="22.5" customHeight="1" thickTop="1">
      <c r="A16" s="148" t="s">
        <v>43</v>
      </c>
      <c r="B16" s="12" t="s">
        <v>44</v>
      </c>
      <c r="C16" s="153"/>
      <c r="D16" s="154"/>
      <c r="E16" s="153"/>
      <c r="F16" s="154"/>
      <c r="G16" s="153"/>
      <c r="H16" s="154"/>
      <c r="I16" s="153"/>
      <c r="J16" s="154"/>
      <c r="K16" s="153"/>
      <c r="L16" s="154"/>
      <c r="M16" s="153"/>
      <c r="N16" s="154"/>
      <c r="O16" s="153"/>
      <c r="P16" s="154"/>
      <c r="Q16" s="153"/>
      <c r="R16" s="154"/>
      <c r="S16" s="153"/>
      <c r="T16" s="154"/>
      <c r="U16" s="153"/>
      <c r="V16" s="154"/>
      <c r="W16" s="153"/>
      <c r="X16" s="154"/>
      <c r="Y16" s="153"/>
      <c r="Z16" s="154"/>
      <c r="AA16" s="153"/>
      <c r="AB16" s="154"/>
    </row>
    <row r="17" spans="1:28" ht="22.5" customHeight="1">
      <c r="A17" s="149"/>
      <c r="B17" s="7" t="s">
        <v>45</v>
      </c>
      <c r="C17" s="94"/>
      <c r="D17" s="95"/>
      <c r="E17" s="94"/>
      <c r="F17" s="95"/>
      <c r="G17" s="94"/>
      <c r="H17" s="95"/>
      <c r="I17" s="94"/>
      <c r="J17" s="95"/>
      <c r="K17" s="94"/>
      <c r="L17" s="95"/>
      <c r="M17" s="94"/>
      <c r="N17" s="95"/>
      <c r="O17" s="94"/>
      <c r="P17" s="95"/>
      <c r="Q17" s="94"/>
      <c r="R17" s="95"/>
      <c r="S17" s="94"/>
      <c r="T17" s="95"/>
      <c r="U17" s="94"/>
      <c r="V17" s="95"/>
      <c r="W17" s="94"/>
      <c r="X17" s="95"/>
      <c r="Y17" s="94"/>
      <c r="Z17" s="95"/>
      <c r="AA17" s="94"/>
      <c r="AB17" s="95"/>
    </row>
    <row r="18" spans="1:28" ht="22.5" customHeight="1">
      <c r="A18" s="149"/>
      <c r="B18" s="7" t="s">
        <v>46</v>
      </c>
      <c r="C18" s="94"/>
      <c r="D18" s="95"/>
      <c r="E18" s="94"/>
      <c r="F18" s="95"/>
      <c r="G18" s="94"/>
      <c r="H18" s="95"/>
      <c r="I18" s="94"/>
      <c r="J18" s="95"/>
      <c r="K18" s="94"/>
      <c r="L18" s="95"/>
      <c r="M18" s="94"/>
      <c r="N18" s="95"/>
      <c r="O18" s="94"/>
      <c r="P18" s="95"/>
      <c r="Q18" s="94"/>
      <c r="R18" s="95"/>
      <c r="S18" s="94"/>
      <c r="T18" s="95"/>
      <c r="U18" s="94"/>
      <c r="V18" s="95"/>
      <c r="W18" s="94"/>
      <c r="X18" s="95"/>
      <c r="Y18" s="94"/>
      <c r="Z18" s="95"/>
      <c r="AA18" s="94"/>
      <c r="AB18" s="95"/>
    </row>
    <row r="19" spans="1:28" ht="22.5" customHeight="1">
      <c r="A19" s="149"/>
      <c r="B19" s="8" t="s">
        <v>28</v>
      </c>
      <c r="C19" s="94"/>
      <c r="D19" s="95"/>
      <c r="E19" s="94"/>
      <c r="F19" s="95"/>
      <c r="G19" s="94"/>
      <c r="H19" s="95"/>
      <c r="I19" s="94"/>
      <c r="J19" s="95"/>
      <c r="K19" s="94"/>
      <c r="L19" s="95"/>
      <c r="M19" s="94"/>
      <c r="N19" s="95"/>
      <c r="O19" s="94"/>
      <c r="P19" s="95"/>
      <c r="Q19" s="94"/>
      <c r="R19" s="95"/>
      <c r="S19" s="94"/>
      <c r="T19" s="95"/>
      <c r="U19" s="94"/>
      <c r="V19" s="95"/>
      <c r="W19" s="94"/>
      <c r="X19" s="95"/>
      <c r="Y19" s="94"/>
      <c r="Z19" s="95"/>
      <c r="AA19" s="94"/>
      <c r="AB19" s="95"/>
    </row>
    <row r="20" spans="1:28" ht="22.5" customHeight="1">
      <c r="A20" s="149"/>
      <c r="B20" s="8" t="s">
        <v>29</v>
      </c>
      <c r="C20" s="94"/>
      <c r="D20" s="95"/>
      <c r="E20" s="94"/>
      <c r="F20" s="95"/>
      <c r="G20" s="94"/>
      <c r="H20" s="95"/>
      <c r="I20" s="94"/>
      <c r="J20" s="95"/>
      <c r="K20" s="94"/>
      <c r="L20" s="95"/>
      <c r="M20" s="94"/>
      <c r="N20" s="95"/>
      <c r="O20" s="94"/>
      <c r="P20" s="95"/>
      <c r="Q20" s="94"/>
      <c r="R20" s="95"/>
      <c r="S20" s="94"/>
      <c r="T20" s="95"/>
      <c r="U20" s="94"/>
      <c r="V20" s="95"/>
      <c r="W20" s="94"/>
      <c r="X20" s="95"/>
      <c r="Y20" s="94"/>
      <c r="Z20" s="95"/>
      <c r="AA20" s="94"/>
      <c r="AB20" s="95"/>
    </row>
    <row r="21" spans="1:28" ht="22.5" customHeight="1" thickBot="1">
      <c r="A21" s="150"/>
      <c r="B21" s="13" t="s">
        <v>30</v>
      </c>
      <c r="C21" s="142"/>
      <c r="D21" s="143"/>
      <c r="E21" s="142"/>
      <c r="F21" s="143"/>
      <c r="G21" s="142"/>
      <c r="H21" s="143"/>
      <c r="I21" s="142"/>
      <c r="J21" s="143"/>
      <c r="K21" s="142"/>
      <c r="L21" s="143"/>
      <c r="M21" s="142"/>
      <c r="N21" s="143"/>
      <c r="O21" s="142"/>
      <c r="P21" s="143"/>
      <c r="Q21" s="142"/>
      <c r="R21" s="143"/>
      <c r="S21" s="142"/>
      <c r="T21" s="143"/>
      <c r="U21" s="142"/>
      <c r="V21" s="143"/>
      <c r="W21" s="142"/>
      <c r="X21" s="143"/>
      <c r="Y21" s="142"/>
      <c r="Z21" s="143"/>
      <c r="AA21" s="142"/>
      <c r="AB21" s="143"/>
    </row>
    <row r="22" spans="1:28" ht="22.5" customHeight="1" thickTop="1">
      <c r="A22" s="77" t="s">
        <v>31</v>
      </c>
      <c r="B22" s="79"/>
      <c r="C22" s="82"/>
      <c r="D22" s="83"/>
      <c r="E22" s="82"/>
      <c r="F22" s="83"/>
      <c r="G22" s="82"/>
      <c r="H22" s="83"/>
      <c r="I22" s="82"/>
      <c r="J22" s="83"/>
      <c r="K22" s="82"/>
      <c r="L22" s="83"/>
      <c r="M22" s="82"/>
      <c r="N22" s="83"/>
      <c r="O22" s="82"/>
      <c r="P22" s="83"/>
      <c r="Q22" s="82"/>
      <c r="R22" s="83"/>
      <c r="S22" s="82"/>
      <c r="T22" s="83"/>
      <c r="U22" s="82"/>
      <c r="V22" s="83"/>
      <c r="W22" s="82"/>
      <c r="X22" s="83"/>
      <c r="Y22" s="82"/>
      <c r="Z22" s="83"/>
      <c r="AA22" s="82"/>
      <c r="AB22" s="83"/>
    </row>
    <row r="23" spans="1:28" ht="22.5" customHeight="1">
      <c r="A23" s="162" t="s">
        <v>32</v>
      </c>
      <c r="B23" s="164"/>
      <c r="C23" s="94"/>
      <c r="D23" s="95"/>
      <c r="E23" s="94"/>
      <c r="F23" s="95"/>
      <c r="G23" s="94"/>
      <c r="H23" s="95"/>
      <c r="I23" s="94"/>
      <c r="J23" s="95"/>
      <c r="K23" s="94"/>
      <c r="L23" s="95"/>
      <c r="M23" s="94"/>
      <c r="N23" s="95"/>
      <c r="O23" s="94"/>
      <c r="P23" s="95"/>
      <c r="Q23" s="94"/>
      <c r="R23" s="95"/>
      <c r="S23" s="94"/>
      <c r="T23" s="95"/>
      <c r="U23" s="94"/>
      <c r="V23" s="95"/>
      <c r="W23" s="94"/>
      <c r="X23" s="95"/>
      <c r="Y23" s="94"/>
      <c r="Z23" s="95"/>
      <c r="AA23" s="94"/>
      <c r="AB23" s="95"/>
    </row>
    <row r="24" spans="1:28" ht="22.5" customHeight="1" thickBot="1">
      <c r="A24" s="159" t="s">
        <v>40</v>
      </c>
      <c r="B24" s="161"/>
      <c r="C24" s="142"/>
      <c r="D24" s="143"/>
      <c r="E24" s="142"/>
      <c r="F24" s="143"/>
      <c r="G24" s="142"/>
      <c r="H24" s="143"/>
      <c r="I24" s="142"/>
      <c r="J24" s="143"/>
      <c r="K24" s="142"/>
      <c r="L24" s="143"/>
      <c r="M24" s="142"/>
      <c r="N24" s="143"/>
      <c r="O24" s="142"/>
      <c r="P24" s="143"/>
      <c r="Q24" s="142"/>
      <c r="R24" s="143"/>
      <c r="S24" s="142"/>
      <c r="T24" s="143"/>
      <c r="U24" s="142"/>
      <c r="V24" s="143"/>
      <c r="W24" s="142"/>
      <c r="X24" s="143"/>
      <c r="Y24" s="142"/>
      <c r="Z24" s="143"/>
      <c r="AA24" s="142"/>
      <c r="AB24" s="143"/>
    </row>
    <row r="25" spans="1:28" ht="22.5" customHeight="1" thickTop="1" thickBot="1">
      <c r="A25" s="295" t="s">
        <v>19</v>
      </c>
      <c r="B25" s="296"/>
      <c r="C25" s="279"/>
      <c r="D25" s="280"/>
      <c r="E25" s="279"/>
      <c r="F25" s="280"/>
      <c r="G25" s="279"/>
      <c r="H25" s="280"/>
      <c r="I25" s="279"/>
      <c r="J25" s="280"/>
      <c r="K25" s="279"/>
      <c r="L25" s="280"/>
      <c r="M25" s="279"/>
      <c r="N25" s="280"/>
      <c r="O25" s="279"/>
      <c r="P25" s="280"/>
      <c r="Q25" s="279"/>
      <c r="R25" s="280"/>
      <c r="S25" s="279"/>
      <c r="T25" s="280"/>
      <c r="U25" s="279"/>
      <c r="V25" s="280"/>
      <c r="W25" s="279"/>
      <c r="X25" s="280"/>
      <c r="Y25" s="279"/>
      <c r="Z25" s="280"/>
      <c r="AA25" s="279"/>
      <c r="AB25" s="280"/>
    </row>
    <row r="26" spans="1:28" ht="22.5" customHeight="1">
      <c r="A26" s="88" t="s">
        <v>33</v>
      </c>
      <c r="B26" s="10" t="s">
        <v>34</v>
      </c>
      <c r="C26" s="92"/>
      <c r="D26" s="93"/>
      <c r="E26" s="92"/>
      <c r="F26" s="93"/>
      <c r="G26" s="92"/>
      <c r="H26" s="93"/>
      <c r="I26" s="92"/>
      <c r="J26" s="93"/>
      <c r="K26" s="92"/>
      <c r="L26" s="93"/>
      <c r="M26" s="92"/>
      <c r="N26" s="93"/>
      <c r="O26" s="92"/>
      <c r="P26" s="93"/>
      <c r="Q26" s="92"/>
      <c r="R26" s="93"/>
      <c r="S26" s="92"/>
      <c r="T26" s="93"/>
      <c r="U26" s="92"/>
      <c r="V26" s="93"/>
      <c r="W26" s="92"/>
      <c r="X26" s="93"/>
      <c r="Y26" s="92"/>
      <c r="Z26" s="93"/>
      <c r="AA26" s="92"/>
      <c r="AB26" s="211"/>
    </row>
    <row r="27" spans="1:28" ht="22.5" customHeight="1">
      <c r="A27" s="89"/>
      <c r="B27" s="15" t="s">
        <v>35</v>
      </c>
      <c r="C27" s="94"/>
      <c r="D27" s="95"/>
      <c r="E27" s="94"/>
      <c r="F27" s="95"/>
      <c r="G27" s="94"/>
      <c r="H27" s="95"/>
      <c r="I27" s="94"/>
      <c r="J27" s="95"/>
      <c r="K27" s="94"/>
      <c r="L27" s="95"/>
      <c r="M27" s="94"/>
      <c r="N27" s="95"/>
      <c r="O27" s="94"/>
      <c r="P27" s="95"/>
      <c r="Q27" s="94"/>
      <c r="R27" s="95"/>
      <c r="S27" s="94"/>
      <c r="T27" s="95"/>
      <c r="U27" s="94"/>
      <c r="V27" s="95"/>
      <c r="W27" s="94"/>
      <c r="X27" s="95"/>
      <c r="Y27" s="94"/>
      <c r="Z27" s="95"/>
      <c r="AA27" s="94"/>
      <c r="AB27" s="209"/>
    </row>
    <row r="28" spans="1:28" ht="22.5" customHeight="1">
      <c r="A28" s="89"/>
      <c r="B28" s="15" t="s">
        <v>48</v>
      </c>
      <c r="C28" s="94"/>
      <c r="D28" s="95"/>
      <c r="E28" s="94"/>
      <c r="F28" s="95"/>
      <c r="G28" s="94"/>
      <c r="H28" s="95"/>
      <c r="I28" s="94"/>
      <c r="J28" s="95"/>
      <c r="K28" s="94"/>
      <c r="L28" s="95"/>
      <c r="M28" s="94"/>
      <c r="N28" s="95"/>
      <c r="O28" s="94"/>
      <c r="P28" s="95"/>
      <c r="Q28" s="94"/>
      <c r="R28" s="95"/>
      <c r="S28" s="94"/>
      <c r="T28" s="95"/>
      <c r="U28" s="94"/>
      <c r="V28" s="95"/>
      <c r="W28" s="94"/>
      <c r="X28" s="95"/>
      <c r="Y28" s="94"/>
      <c r="Z28" s="95"/>
      <c r="AA28" s="94"/>
      <c r="AB28" s="209"/>
    </row>
    <row r="29" spans="1:28" ht="22.5" customHeight="1">
      <c r="A29" s="90"/>
      <c r="B29" s="14" t="s">
        <v>49</v>
      </c>
      <c r="C29" s="82"/>
      <c r="D29" s="83"/>
      <c r="E29" s="82"/>
      <c r="F29" s="83"/>
      <c r="G29" s="82"/>
      <c r="H29" s="83"/>
      <c r="I29" s="82"/>
      <c r="J29" s="83"/>
      <c r="K29" s="82"/>
      <c r="L29" s="83"/>
      <c r="M29" s="82"/>
      <c r="N29" s="83"/>
      <c r="O29" s="82"/>
      <c r="P29" s="83"/>
      <c r="Q29" s="82"/>
      <c r="R29" s="83"/>
      <c r="S29" s="82"/>
      <c r="T29" s="83"/>
      <c r="U29" s="82"/>
      <c r="V29" s="83"/>
      <c r="W29" s="82"/>
      <c r="X29" s="83"/>
      <c r="Y29" s="82"/>
      <c r="Z29" s="83"/>
      <c r="AA29" s="82"/>
      <c r="AB29" s="207"/>
    </row>
    <row r="30" spans="1:28" ht="22.5" customHeight="1" thickBot="1">
      <c r="A30" s="91"/>
      <c r="B30" s="11" t="s">
        <v>36</v>
      </c>
      <c r="C30" s="71"/>
      <c r="D30" s="72"/>
      <c r="E30" s="71"/>
      <c r="F30" s="72"/>
      <c r="G30" s="71"/>
      <c r="H30" s="72"/>
      <c r="I30" s="71"/>
      <c r="J30" s="72"/>
      <c r="K30" s="71"/>
      <c r="L30" s="72"/>
      <c r="M30" s="71"/>
      <c r="N30" s="72"/>
      <c r="O30" s="71"/>
      <c r="P30" s="72"/>
      <c r="Q30" s="71"/>
      <c r="R30" s="72"/>
      <c r="S30" s="71"/>
      <c r="T30" s="72"/>
      <c r="U30" s="71"/>
      <c r="V30" s="72"/>
      <c r="W30" s="71"/>
      <c r="X30" s="72"/>
      <c r="Y30" s="71"/>
      <c r="Z30" s="72"/>
      <c r="AA30" s="71"/>
      <c r="AB30" s="208"/>
    </row>
    <row r="31" spans="1:28" ht="22.5" customHeight="1" thickBot="1">
      <c r="A31" s="77" t="s">
        <v>37</v>
      </c>
      <c r="B31" s="79"/>
      <c r="C31" s="82"/>
      <c r="D31" s="83"/>
      <c r="E31" s="82"/>
      <c r="F31" s="83"/>
      <c r="G31" s="82"/>
      <c r="H31" s="83"/>
      <c r="I31" s="82"/>
      <c r="J31" s="83"/>
      <c r="K31" s="82"/>
      <c r="L31" s="83"/>
      <c r="M31" s="82"/>
      <c r="N31" s="83"/>
      <c r="O31" s="82"/>
      <c r="P31" s="83"/>
      <c r="Q31" s="82"/>
      <c r="R31" s="83"/>
      <c r="S31" s="82"/>
      <c r="T31" s="83"/>
      <c r="U31" s="82"/>
      <c r="V31" s="83"/>
      <c r="W31" s="82"/>
      <c r="X31" s="83"/>
      <c r="Y31" s="82"/>
      <c r="Z31" s="83"/>
      <c r="AA31" s="82"/>
      <c r="AB31" s="83"/>
    </row>
    <row r="32" spans="1:28" ht="22.5" customHeight="1" thickTop="1" thickBot="1">
      <c r="A32" s="66" t="s">
        <v>38</v>
      </c>
      <c r="B32" s="68"/>
      <c r="C32" s="60"/>
      <c r="D32" s="61"/>
      <c r="E32" s="60"/>
      <c r="F32" s="61"/>
      <c r="G32" s="60"/>
      <c r="H32" s="61"/>
      <c r="I32" s="60"/>
      <c r="J32" s="61"/>
      <c r="K32" s="60"/>
      <c r="L32" s="61"/>
      <c r="M32" s="60"/>
      <c r="N32" s="61"/>
      <c r="O32" s="60"/>
      <c r="P32" s="61"/>
      <c r="Q32" s="60"/>
      <c r="R32" s="61"/>
      <c r="S32" s="60"/>
      <c r="T32" s="61"/>
      <c r="U32" s="60"/>
      <c r="V32" s="61"/>
      <c r="W32" s="60"/>
      <c r="X32" s="61"/>
      <c r="Y32" s="60"/>
      <c r="Z32" s="61"/>
      <c r="AA32" s="60"/>
      <c r="AB32" s="61"/>
    </row>
  </sheetData>
  <mergeCells count="315">
    <mergeCell ref="W31:X31"/>
    <mergeCell ref="Y31:Z31"/>
    <mergeCell ref="AA31:AB31"/>
    <mergeCell ref="A32:B32"/>
    <mergeCell ref="C32:D32"/>
    <mergeCell ref="E32:F32"/>
    <mergeCell ref="G32:H32"/>
    <mergeCell ref="I32:J32"/>
    <mergeCell ref="W32:X32"/>
    <mergeCell ref="Y32:Z32"/>
    <mergeCell ref="AA32:AB32"/>
    <mergeCell ref="K32:L32"/>
    <mergeCell ref="M32:N32"/>
    <mergeCell ref="O32:P32"/>
    <mergeCell ref="Q32:R32"/>
    <mergeCell ref="S32:T32"/>
    <mergeCell ref="U32:V32"/>
    <mergeCell ref="AA30:AB30"/>
    <mergeCell ref="A31:B31"/>
    <mergeCell ref="C31:D31"/>
    <mergeCell ref="E31:F31"/>
    <mergeCell ref="G31:H31"/>
    <mergeCell ref="I31:J31"/>
    <mergeCell ref="K31:L31"/>
    <mergeCell ref="M31:N31"/>
    <mergeCell ref="O31:P31"/>
    <mergeCell ref="Q31:R31"/>
    <mergeCell ref="O30:P30"/>
    <mergeCell ref="Q30:R30"/>
    <mergeCell ref="S30:T30"/>
    <mergeCell ref="U30:V30"/>
    <mergeCell ref="W30:X30"/>
    <mergeCell ref="Y30:Z30"/>
    <mergeCell ref="C30:D30"/>
    <mergeCell ref="E30:F30"/>
    <mergeCell ref="G30:H30"/>
    <mergeCell ref="I30:J30"/>
    <mergeCell ref="K30:L30"/>
    <mergeCell ref="M30:N30"/>
    <mergeCell ref="S31:T31"/>
    <mergeCell ref="U31:V31"/>
    <mergeCell ref="W29:X29"/>
    <mergeCell ref="Y29:Z29"/>
    <mergeCell ref="AA29:AB29"/>
    <mergeCell ref="W26:X26"/>
    <mergeCell ref="Y26:Z26"/>
    <mergeCell ref="AA26:AB26"/>
    <mergeCell ref="Q26:R26"/>
    <mergeCell ref="S26:T26"/>
    <mergeCell ref="U26:V26"/>
    <mergeCell ref="Q27:R27"/>
    <mergeCell ref="S27:T27"/>
    <mergeCell ref="U27:V27"/>
    <mergeCell ref="W27:X27"/>
    <mergeCell ref="Y27:Z27"/>
    <mergeCell ref="AA27:AB27"/>
    <mergeCell ref="Q28:R28"/>
    <mergeCell ref="S28:T28"/>
    <mergeCell ref="U28:V28"/>
    <mergeCell ref="W28:X28"/>
    <mergeCell ref="Y28:Z28"/>
    <mergeCell ref="AA28:AB28"/>
    <mergeCell ref="K29:L29"/>
    <mergeCell ref="M29:N29"/>
    <mergeCell ref="O29:P29"/>
    <mergeCell ref="K26:L26"/>
    <mergeCell ref="M26:N26"/>
    <mergeCell ref="O26:P26"/>
    <mergeCell ref="Q29:R29"/>
    <mergeCell ref="S29:T29"/>
    <mergeCell ref="U29:V29"/>
    <mergeCell ref="K27:L27"/>
    <mergeCell ref="M27:N27"/>
    <mergeCell ref="O27:P27"/>
    <mergeCell ref="K28:L28"/>
    <mergeCell ref="M28:N28"/>
    <mergeCell ref="O28:P28"/>
    <mergeCell ref="A24:B24"/>
    <mergeCell ref="C24:D24"/>
    <mergeCell ref="E24:F24"/>
    <mergeCell ref="A26:A30"/>
    <mergeCell ref="C26:D26"/>
    <mergeCell ref="E26:F26"/>
    <mergeCell ref="G26:H26"/>
    <mergeCell ref="I26:J26"/>
    <mergeCell ref="C29:D29"/>
    <mergeCell ref="E29:F29"/>
    <mergeCell ref="G29:H29"/>
    <mergeCell ref="I29:J29"/>
    <mergeCell ref="C27:D27"/>
    <mergeCell ref="E27:F27"/>
    <mergeCell ref="G27:H27"/>
    <mergeCell ref="I27:J27"/>
    <mergeCell ref="C28:D28"/>
    <mergeCell ref="E28:F28"/>
    <mergeCell ref="G28:H28"/>
    <mergeCell ref="I28:J28"/>
    <mergeCell ref="S22:T22"/>
    <mergeCell ref="U22:V22"/>
    <mergeCell ref="W22:X22"/>
    <mergeCell ref="AA24:AB24"/>
    <mergeCell ref="A25:B25"/>
    <mergeCell ref="C25:D25"/>
    <mergeCell ref="E25:F25"/>
    <mergeCell ref="G25:H25"/>
    <mergeCell ref="I25:J25"/>
    <mergeCell ref="K25:L25"/>
    <mergeCell ref="M25:N25"/>
    <mergeCell ref="O25:P25"/>
    <mergeCell ref="Q25:R25"/>
    <mergeCell ref="O24:P24"/>
    <mergeCell ref="Q24:R24"/>
    <mergeCell ref="S24:T24"/>
    <mergeCell ref="U24:V24"/>
    <mergeCell ref="W24:X24"/>
    <mergeCell ref="Y24:Z24"/>
    <mergeCell ref="S25:T25"/>
    <mergeCell ref="U25:V25"/>
    <mergeCell ref="W25:X25"/>
    <mergeCell ref="Y25:Z25"/>
    <mergeCell ref="AA25:AB25"/>
    <mergeCell ref="M22:N22"/>
    <mergeCell ref="O22:P22"/>
    <mergeCell ref="Q22:R22"/>
    <mergeCell ref="G24:H24"/>
    <mergeCell ref="I24:J24"/>
    <mergeCell ref="K24:L24"/>
    <mergeCell ref="M24:N24"/>
    <mergeCell ref="K23:L23"/>
    <mergeCell ref="M23:N23"/>
    <mergeCell ref="I20:J20"/>
    <mergeCell ref="K20:L20"/>
    <mergeCell ref="M20:N20"/>
    <mergeCell ref="O20:P20"/>
    <mergeCell ref="Y22:Z22"/>
    <mergeCell ref="AA22:AB22"/>
    <mergeCell ref="A23:B23"/>
    <mergeCell ref="C23:D23"/>
    <mergeCell ref="E23:F23"/>
    <mergeCell ref="G23:H23"/>
    <mergeCell ref="I23:J23"/>
    <mergeCell ref="W23:X23"/>
    <mergeCell ref="Y23:Z23"/>
    <mergeCell ref="AA23:AB23"/>
    <mergeCell ref="O23:P23"/>
    <mergeCell ref="Q23:R23"/>
    <mergeCell ref="S23:T23"/>
    <mergeCell ref="U23:V23"/>
    <mergeCell ref="A22:B22"/>
    <mergeCell ref="C22:D22"/>
    <mergeCell ref="E22:F22"/>
    <mergeCell ref="G22:H22"/>
    <mergeCell ref="I22:J22"/>
    <mergeCell ref="K22:L22"/>
    <mergeCell ref="C21:D21"/>
    <mergeCell ref="E21:F21"/>
    <mergeCell ref="G21:H21"/>
    <mergeCell ref="I21:J21"/>
    <mergeCell ref="K21:L21"/>
    <mergeCell ref="M21:N21"/>
    <mergeCell ref="AA21:AB21"/>
    <mergeCell ref="O21:P21"/>
    <mergeCell ref="Q21:R21"/>
    <mergeCell ref="S21:T21"/>
    <mergeCell ref="U21:V21"/>
    <mergeCell ref="W21:X21"/>
    <mergeCell ref="Y21:Z21"/>
    <mergeCell ref="Q20:R20"/>
    <mergeCell ref="S20:T20"/>
    <mergeCell ref="Y18:Z18"/>
    <mergeCell ref="AA18:AB18"/>
    <mergeCell ref="C19:D19"/>
    <mergeCell ref="E19:F19"/>
    <mergeCell ref="G19:H19"/>
    <mergeCell ref="I19:J19"/>
    <mergeCell ref="K19:L19"/>
    <mergeCell ref="M19:N19"/>
    <mergeCell ref="AA19:AB19"/>
    <mergeCell ref="O19:P19"/>
    <mergeCell ref="Q19:R19"/>
    <mergeCell ref="S19:T19"/>
    <mergeCell ref="U19:V19"/>
    <mergeCell ref="W19:X19"/>
    <mergeCell ref="Y19:Z19"/>
    <mergeCell ref="U20:V20"/>
    <mergeCell ref="W20:X20"/>
    <mergeCell ref="Y20:Z20"/>
    <mergeCell ref="AA20:AB20"/>
    <mergeCell ref="C20:D20"/>
    <mergeCell ref="E20:F20"/>
    <mergeCell ref="G20:H20"/>
    <mergeCell ref="AA17:AB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O17:P17"/>
    <mergeCell ref="Q17:R17"/>
    <mergeCell ref="S17:T17"/>
    <mergeCell ref="U17:V17"/>
    <mergeCell ref="W17:X17"/>
    <mergeCell ref="Y17:Z17"/>
    <mergeCell ref="C17:D17"/>
    <mergeCell ref="E17:F17"/>
    <mergeCell ref="G17:H17"/>
    <mergeCell ref="I17:J17"/>
    <mergeCell ref="K17:L17"/>
    <mergeCell ref="M17:N17"/>
    <mergeCell ref="U18:V18"/>
    <mergeCell ref="W18:X18"/>
    <mergeCell ref="Q16:R16"/>
    <mergeCell ref="S16:T16"/>
    <mergeCell ref="U16:V16"/>
    <mergeCell ref="W16:X16"/>
    <mergeCell ref="Y16:Z16"/>
    <mergeCell ref="AA16:AB16"/>
    <mergeCell ref="Y15:Z15"/>
    <mergeCell ref="AA15:AB15"/>
    <mergeCell ref="A16:A21"/>
    <mergeCell ref="C16:D16"/>
    <mergeCell ref="E16:F16"/>
    <mergeCell ref="G16:H16"/>
    <mergeCell ref="I16:J16"/>
    <mergeCell ref="K16:L16"/>
    <mergeCell ref="M16:N16"/>
    <mergeCell ref="O16:P16"/>
    <mergeCell ref="M15:N15"/>
    <mergeCell ref="O15:P15"/>
    <mergeCell ref="Q15:R15"/>
    <mergeCell ref="S15:T15"/>
    <mergeCell ref="U15:V15"/>
    <mergeCell ref="W15:X15"/>
    <mergeCell ref="A15:B15"/>
    <mergeCell ref="C15:D15"/>
    <mergeCell ref="E15:F15"/>
    <mergeCell ref="G15:H15"/>
    <mergeCell ref="I15:J15"/>
    <mergeCell ref="K15:L15"/>
    <mergeCell ref="Q14:R14"/>
    <mergeCell ref="S14:T14"/>
    <mergeCell ref="U14:V14"/>
    <mergeCell ref="W14:X14"/>
    <mergeCell ref="Y14:Z14"/>
    <mergeCell ref="AA14:AB14"/>
    <mergeCell ref="Y13:Z13"/>
    <mergeCell ref="AA13:AB13"/>
    <mergeCell ref="A14:B14"/>
    <mergeCell ref="C14:D14"/>
    <mergeCell ref="E14:F14"/>
    <mergeCell ref="G14:H14"/>
    <mergeCell ref="I14:J14"/>
    <mergeCell ref="K14:L14"/>
    <mergeCell ref="M14:N14"/>
    <mergeCell ref="O14:P14"/>
    <mergeCell ref="M13:N13"/>
    <mergeCell ref="O13:P13"/>
    <mergeCell ref="Q13:R13"/>
    <mergeCell ref="S13:T13"/>
    <mergeCell ref="U13:V13"/>
    <mergeCell ref="W13:X13"/>
    <mergeCell ref="U12:V12"/>
    <mergeCell ref="W12:X12"/>
    <mergeCell ref="Y12:Z12"/>
    <mergeCell ref="AA12:AB12"/>
    <mergeCell ref="A13:B13"/>
    <mergeCell ref="C13:D13"/>
    <mergeCell ref="E13:F13"/>
    <mergeCell ref="G13:H13"/>
    <mergeCell ref="I13:J13"/>
    <mergeCell ref="K13:L13"/>
    <mergeCell ref="I12:J12"/>
    <mergeCell ref="K12:L12"/>
    <mergeCell ref="M12:N12"/>
    <mergeCell ref="O12:P12"/>
    <mergeCell ref="Q12:R12"/>
    <mergeCell ref="S12:T12"/>
    <mergeCell ref="M6:N6"/>
    <mergeCell ref="O6:P6"/>
    <mergeCell ref="Q6:R6"/>
    <mergeCell ref="S6:T6"/>
    <mergeCell ref="U6:V6"/>
    <mergeCell ref="A6:B6"/>
    <mergeCell ref="C6:D6"/>
    <mergeCell ref="E6:F6"/>
    <mergeCell ref="G6:H6"/>
    <mergeCell ref="I6:J6"/>
    <mergeCell ref="A10:B10"/>
    <mergeCell ref="A11:B11"/>
    <mergeCell ref="A12:B12"/>
    <mergeCell ref="C12:D12"/>
    <mergeCell ref="E12:F12"/>
    <mergeCell ref="G12:H12"/>
    <mergeCell ref="A1:AB2"/>
    <mergeCell ref="A3:C3"/>
    <mergeCell ref="D3:J3"/>
    <mergeCell ref="K3:Q3"/>
    <mergeCell ref="R3:X3"/>
    <mergeCell ref="Y3:AB3"/>
    <mergeCell ref="A4:C4"/>
    <mergeCell ref="D4:J4"/>
    <mergeCell ref="K4:Q4"/>
    <mergeCell ref="R4:X4"/>
    <mergeCell ref="Y4:AB4"/>
    <mergeCell ref="W6:X6"/>
    <mergeCell ref="Y6:Z6"/>
    <mergeCell ref="AA6:AB6"/>
    <mergeCell ref="A7:B7"/>
    <mergeCell ref="A8:B8"/>
    <mergeCell ref="A9:B9"/>
    <mergeCell ref="K6:L6"/>
  </mergeCells>
  <phoneticPr fontId="2"/>
  <pageMargins left="0.24" right="0.16" top="0.16" bottom="0.16" header="0.3" footer="0.3"/>
  <pageSetup paperSize="12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35E40-D4FD-405F-88CA-DB8CEB09CF81}">
  <sheetPr codeName="Sheet2"/>
  <dimension ref="A1:AC32"/>
  <sheetViews>
    <sheetView topLeftCell="A7" workbookViewId="0">
      <selection activeCell="D27" sqref="D27:E27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 ht="21.75" customHeight="1">
      <c r="A1" s="205" t="s">
        <v>39</v>
      </c>
      <c r="B1" s="205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</row>
    <row r="2" spans="1:29" ht="21.75" customHeight="1" thickBot="1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</row>
    <row r="3" spans="1:29" ht="21.75" customHeight="1" thickTop="1">
      <c r="A3" s="180" t="s">
        <v>0</v>
      </c>
      <c r="B3" s="181"/>
      <c r="C3" s="181"/>
      <c r="D3" s="182"/>
      <c r="E3" s="183" t="s">
        <v>1</v>
      </c>
      <c r="F3" s="181"/>
      <c r="G3" s="181"/>
      <c r="H3" s="181"/>
      <c r="I3" s="181"/>
      <c r="J3" s="181"/>
      <c r="K3" s="182"/>
      <c r="L3" s="183" t="s">
        <v>2</v>
      </c>
      <c r="M3" s="181"/>
      <c r="N3" s="181"/>
      <c r="O3" s="181"/>
      <c r="P3" s="181"/>
      <c r="Q3" s="181"/>
      <c r="R3" s="182"/>
      <c r="S3" s="183" t="s">
        <v>3</v>
      </c>
      <c r="T3" s="181"/>
      <c r="U3" s="181"/>
      <c r="V3" s="181"/>
      <c r="W3" s="181"/>
      <c r="X3" s="181"/>
      <c r="Y3" s="182"/>
      <c r="Z3" s="181" t="s">
        <v>4</v>
      </c>
      <c r="AA3" s="181"/>
      <c r="AB3" s="181"/>
      <c r="AC3" s="184"/>
    </row>
    <row r="4" spans="1:29" ht="21.75" customHeight="1" thickBot="1">
      <c r="A4" s="185"/>
      <c r="B4" s="186"/>
      <c r="C4" s="187"/>
      <c r="D4" s="139"/>
      <c r="E4" s="188" t="s">
        <v>64</v>
      </c>
      <c r="F4" s="189"/>
      <c r="G4" s="189"/>
      <c r="H4" s="189"/>
      <c r="I4" s="189"/>
      <c r="J4" s="189"/>
      <c r="K4" s="190"/>
      <c r="L4" s="138"/>
      <c r="M4" s="187"/>
      <c r="N4" s="187"/>
      <c r="O4" s="187"/>
      <c r="P4" s="187"/>
      <c r="Q4" s="187"/>
      <c r="R4" s="139"/>
      <c r="S4" s="218"/>
      <c r="T4" s="219"/>
      <c r="U4" s="219"/>
      <c r="V4" s="219"/>
      <c r="W4" s="219"/>
      <c r="X4" s="219"/>
      <c r="Y4" s="220"/>
      <c r="Z4" s="194" t="s">
        <v>5</v>
      </c>
      <c r="AA4" s="194"/>
      <c r="AB4" s="194"/>
      <c r="AC4" s="195"/>
    </row>
    <row r="5" spans="1:29" ht="21.7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1.75" customHeight="1">
      <c r="A6" s="170" t="s">
        <v>6</v>
      </c>
      <c r="B6" s="171"/>
      <c r="C6" s="172"/>
      <c r="D6" s="167" t="s">
        <v>11</v>
      </c>
      <c r="E6" s="168"/>
      <c r="F6" s="167" t="s">
        <v>12</v>
      </c>
      <c r="G6" s="168"/>
      <c r="H6" s="167" t="s">
        <v>13</v>
      </c>
      <c r="I6" s="168"/>
      <c r="J6" s="167" t="s">
        <v>14</v>
      </c>
      <c r="K6" s="168"/>
      <c r="L6" s="167" t="s">
        <v>15</v>
      </c>
      <c r="M6" s="168"/>
      <c r="N6" s="167" t="s">
        <v>16</v>
      </c>
      <c r="O6" s="168"/>
      <c r="P6" s="167" t="s">
        <v>17</v>
      </c>
      <c r="Q6" s="168"/>
      <c r="R6" s="167" t="s">
        <v>18</v>
      </c>
      <c r="S6" s="168"/>
      <c r="T6" s="167" t="s">
        <v>7</v>
      </c>
      <c r="U6" s="168"/>
      <c r="V6" s="167" t="s">
        <v>8</v>
      </c>
      <c r="W6" s="168"/>
      <c r="X6" s="167" t="s">
        <v>9</v>
      </c>
      <c r="Y6" s="168"/>
      <c r="Z6" s="167" t="s">
        <v>10</v>
      </c>
      <c r="AA6" s="168"/>
      <c r="AB6" s="167" t="s">
        <v>19</v>
      </c>
      <c r="AC6" s="169"/>
    </row>
    <row r="7" spans="1:29" ht="21.75" customHeight="1">
      <c r="A7" s="162" t="s">
        <v>41</v>
      </c>
      <c r="B7" s="163"/>
      <c r="C7" s="164"/>
      <c r="D7" s="3"/>
      <c r="E7" s="4" t="s">
        <v>20</v>
      </c>
      <c r="F7" s="3"/>
      <c r="G7" s="4" t="s">
        <v>20</v>
      </c>
      <c r="H7" s="3"/>
      <c r="I7" s="4" t="s">
        <v>20</v>
      </c>
      <c r="J7" s="3"/>
      <c r="K7" s="4" t="s">
        <v>20</v>
      </c>
      <c r="L7" s="3"/>
      <c r="M7" s="4" t="s">
        <v>20</v>
      </c>
      <c r="N7" s="3"/>
      <c r="O7" s="4" t="s">
        <v>20</v>
      </c>
      <c r="P7" s="3"/>
      <c r="Q7" s="4" t="s">
        <v>20</v>
      </c>
      <c r="R7" s="3"/>
      <c r="S7" s="4" t="s">
        <v>20</v>
      </c>
      <c r="T7" s="3"/>
      <c r="U7" s="4" t="s">
        <v>20</v>
      </c>
      <c r="V7" s="3"/>
      <c r="W7" s="4" t="s">
        <v>20</v>
      </c>
      <c r="X7" s="3"/>
      <c r="Y7" s="4" t="s">
        <v>20</v>
      </c>
      <c r="Z7" s="3"/>
      <c r="AA7" s="4" t="s">
        <v>20</v>
      </c>
      <c r="AB7" s="5"/>
      <c r="AC7" s="9" t="s">
        <v>20</v>
      </c>
    </row>
    <row r="8" spans="1:29" ht="21.75" customHeight="1">
      <c r="A8" s="162" t="s">
        <v>42</v>
      </c>
      <c r="B8" s="163"/>
      <c r="C8" s="164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5"/>
      <c r="AC8" s="9" t="s">
        <v>21</v>
      </c>
    </row>
    <row r="9" spans="1:29" ht="21.75" customHeight="1">
      <c r="A9" s="162" t="s">
        <v>22</v>
      </c>
      <c r="B9" s="163"/>
      <c r="C9" s="164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5"/>
      <c r="AC9" s="9" t="s">
        <v>21</v>
      </c>
    </row>
    <row r="10" spans="1:29" ht="21.75" customHeight="1">
      <c r="A10" s="162" t="s">
        <v>23</v>
      </c>
      <c r="B10" s="163"/>
      <c r="C10" s="164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5"/>
      <c r="AC10" s="9" t="s">
        <v>21</v>
      </c>
    </row>
    <row r="11" spans="1:29" ht="21.75" customHeight="1" thickBot="1">
      <c r="A11" s="159" t="s">
        <v>24</v>
      </c>
      <c r="B11" s="160"/>
      <c r="C11" s="161"/>
      <c r="D11" s="3"/>
      <c r="E11" s="4" t="s">
        <v>21</v>
      </c>
      <c r="F11" s="3"/>
      <c r="G11" s="4" t="s">
        <v>21</v>
      </c>
      <c r="H11" s="3"/>
      <c r="I11" s="4" t="s">
        <v>21</v>
      </c>
      <c r="J11" s="3"/>
      <c r="K11" s="4" t="s">
        <v>21</v>
      </c>
      <c r="L11" s="3"/>
      <c r="M11" s="4" t="s">
        <v>21</v>
      </c>
      <c r="N11" s="3"/>
      <c r="O11" s="4" t="s">
        <v>21</v>
      </c>
      <c r="P11" s="3"/>
      <c r="Q11" s="4" t="s">
        <v>21</v>
      </c>
      <c r="R11" s="3"/>
      <c r="S11" s="4" t="s">
        <v>21</v>
      </c>
      <c r="T11" s="3"/>
      <c r="U11" s="4" t="s">
        <v>21</v>
      </c>
      <c r="V11" s="3"/>
      <c r="W11" s="4" t="s">
        <v>21</v>
      </c>
      <c r="X11" s="3"/>
      <c r="Y11" s="4" t="s">
        <v>21</v>
      </c>
      <c r="Z11" s="3"/>
      <c r="AA11" s="4" t="s">
        <v>21</v>
      </c>
      <c r="AB11" s="5"/>
      <c r="AC11" s="9" t="s">
        <v>21</v>
      </c>
    </row>
    <row r="12" spans="1:29" ht="21.75" customHeight="1" thickTop="1">
      <c r="A12" s="77" t="s">
        <v>25</v>
      </c>
      <c r="B12" s="78"/>
      <c r="C12" s="79"/>
      <c r="D12" s="153"/>
      <c r="E12" s="154"/>
      <c r="F12" s="153"/>
      <c r="G12" s="154"/>
      <c r="H12" s="153"/>
      <c r="I12" s="154"/>
      <c r="J12" s="153"/>
      <c r="K12" s="154"/>
      <c r="L12" s="153"/>
      <c r="M12" s="154"/>
      <c r="N12" s="153"/>
      <c r="O12" s="154"/>
      <c r="P12" s="153"/>
      <c r="Q12" s="154"/>
      <c r="R12" s="153"/>
      <c r="S12" s="154"/>
      <c r="T12" s="153"/>
      <c r="U12" s="154"/>
      <c r="V12" s="153"/>
      <c r="W12" s="154"/>
      <c r="X12" s="153"/>
      <c r="Y12" s="154"/>
      <c r="Z12" s="153"/>
      <c r="AA12" s="154"/>
      <c r="AB12" s="153"/>
      <c r="AC12" s="154"/>
    </row>
    <row r="13" spans="1:29" ht="21.75" customHeight="1">
      <c r="A13" s="162" t="s">
        <v>50</v>
      </c>
      <c r="B13" s="163"/>
      <c r="C13" s="164"/>
      <c r="D13" s="94"/>
      <c r="E13" s="95"/>
      <c r="F13" s="94"/>
      <c r="G13" s="95"/>
      <c r="H13" s="94"/>
      <c r="I13" s="95"/>
      <c r="J13" s="94"/>
      <c r="K13" s="95"/>
      <c r="L13" s="94"/>
      <c r="M13" s="95"/>
      <c r="N13" s="94"/>
      <c r="O13" s="95"/>
      <c r="P13" s="94"/>
      <c r="Q13" s="95"/>
      <c r="R13" s="94"/>
      <c r="S13" s="95"/>
      <c r="T13" s="94"/>
      <c r="U13" s="95"/>
      <c r="V13" s="94"/>
      <c r="W13" s="95"/>
      <c r="X13" s="94"/>
      <c r="Y13" s="95"/>
      <c r="Z13" s="94"/>
      <c r="AA13" s="95"/>
      <c r="AB13" s="94"/>
      <c r="AC13" s="209"/>
    </row>
    <row r="14" spans="1:29" ht="21.75" customHeight="1">
      <c r="A14" s="165" t="s">
        <v>27</v>
      </c>
      <c r="B14" s="166"/>
      <c r="C14" s="163"/>
      <c r="D14" s="94"/>
      <c r="E14" s="95"/>
      <c r="F14" s="94"/>
      <c r="G14" s="95"/>
      <c r="H14" s="94"/>
      <c r="I14" s="95"/>
      <c r="J14" s="94"/>
      <c r="K14" s="95"/>
      <c r="L14" s="94"/>
      <c r="M14" s="95"/>
      <c r="N14" s="94"/>
      <c r="O14" s="95"/>
      <c r="P14" s="94"/>
      <c r="Q14" s="95"/>
      <c r="R14" s="94"/>
      <c r="S14" s="95"/>
      <c r="T14" s="94"/>
      <c r="U14" s="95"/>
      <c r="V14" s="94"/>
      <c r="W14" s="95"/>
      <c r="X14" s="94"/>
      <c r="Y14" s="95"/>
      <c r="Z14" s="94"/>
      <c r="AA14" s="95"/>
      <c r="AB14" s="94"/>
      <c r="AC14" s="95"/>
    </row>
    <row r="15" spans="1:29" ht="21.75" customHeight="1" thickBot="1">
      <c r="A15" s="159" t="s">
        <v>51</v>
      </c>
      <c r="B15" s="160"/>
      <c r="C15" s="161"/>
      <c r="D15" s="142"/>
      <c r="E15" s="143"/>
      <c r="F15" s="142"/>
      <c r="G15" s="143"/>
      <c r="H15" s="142"/>
      <c r="I15" s="143"/>
      <c r="J15" s="142"/>
      <c r="K15" s="143"/>
      <c r="L15" s="142"/>
      <c r="M15" s="143"/>
      <c r="N15" s="142"/>
      <c r="O15" s="143"/>
      <c r="P15" s="142"/>
      <c r="Q15" s="143"/>
      <c r="R15" s="142"/>
      <c r="S15" s="143"/>
      <c r="T15" s="142"/>
      <c r="U15" s="143"/>
      <c r="V15" s="142"/>
      <c r="W15" s="143"/>
      <c r="X15" s="142"/>
      <c r="Y15" s="143"/>
      <c r="Z15" s="142"/>
      <c r="AA15" s="143"/>
      <c r="AB15" s="142"/>
      <c r="AC15" s="215"/>
    </row>
    <row r="16" spans="1:29" ht="21.75" customHeight="1" thickTop="1">
      <c r="A16" s="149" t="s">
        <v>43</v>
      </c>
      <c r="B16" s="17" t="s">
        <v>54</v>
      </c>
      <c r="C16" s="6" t="s">
        <v>44</v>
      </c>
      <c r="D16" s="82"/>
      <c r="E16" s="83"/>
      <c r="F16" s="82"/>
      <c r="G16" s="83"/>
      <c r="H16" s="82"/>
      <c r="I16" s="83"/>
      <c r="J16" s="82"/>
      <c r="K16" s="83"/>
      <c r="L16" s="82"/>
      <c r="M16" s="83"/>
      <c r="N16" s="82"/>
      <c r="O16" s="83"/>
      <c r="P16" s="82"/>
      <c r="Q16" s="83"/>
      <c r="R16" s="82"/>
      <c r="S16" s="83"/>
      <c r="T16" s="82"/>
      <c r="U16" s="83"/>
      <c r="V16" s="82"/>
      <c r="W16" s="83"/>
      <c r="X16" s="82"/>
      <c r="Y16" s="83"/>
      <c r="Z16" s="82"/>
      <c r="AA16" s="83"/>
      <c r="AB16" s="82"/>
      <c r="AC16" s="207"/>
    </row>
    <row r="17" spans="1:29" ht="21.75" customHeight="1">
      <c r="A17" s="149"/>
      <c r="B17" s="16"/>
      <c r="C17" s="7" t="s">
        <v>45</v>
      </c>
      <c r="D17" s="94"/>
      <c r="E17" s="95"/>
      <c r="F17" s="94"/>
      <c r="G17" s="95"/>
      <c r="H17" s="94"/>
      <c r="I17" s="95"/>
      <c r="J17" s="94"/>
      <c r="K17" s="95"/>
      <c r="L17" s="94"/>
      <c r="M17" s="95"/>
      <c r="N17" s="94"/>
      <c r="O17" s="95"/>
      <c r="P17" s="94"/>
      <c r="Q17" s="95"/>
      <c r="R17" s="94"/>
      <c r="S17" s="95"/>
      <c r="T17" s="94"/>
      <c r="U17" s="95"/>
      <c r="V17" s="94"/>
      <c r="W17" s="95"/>
      <c r="X17" s="94"/>
      <c r="Y17" s="95"/>
      <c r="Z17" s="94"/>
      <c r="AA17" s="95"/>
      <c r="AB17" s="94"/>
      <c r="AC17" s="209"/>
    </row>
    <row r="18" spans="1:29" ht="21.75" customHeight="1">
      <c r="A18" s="149"/>
      <c r="B18" s="16"/>
      <c r="C18" s="7" t="s">
        <v>46</v>
      </c>
      <c r="D18" s="94"/>
      <c r="E18" s="95"/>
      <c r="F18" s="94"/>
      <c r="G18" s="95"/>
      <c r="H18" s="94"/>
      <c r="I18" s="95"/>
      <c r="J18" s="94"/>
      <c r="K18" s="95"/>
      <c r="L18" s="94"/>
      <c r="M18" s="95"/>
      <c r="N18" s="94"/>
      <c r="O18" s="95"/>
      <c r="P18" s="94"/>
      <c r="Q18" s="95"/>
      <c r="R18" s="94"/>
      <c r="S18" s="95"/>
      <c r="T18" s="94"/>
      <c r="U18" s="95"/>
      <c r="V18" s="94"/>
      <c r="W18" s="95"/>
      <c r="X18" s="94"/>
      <c r="Y18" s="95"/>
      <c r="Z18" s="94"/>
      <c r="AA18" s="95"/>
      <c r="AB18" s="94"/>
      <c r="AC18" s="209"/>
    </row>
    <row r="19" spans="1:29" ht="21.75" customHeight="1">
      <c r="A19" s="149"/>
      <c r="B19" s="100" t="s">
        <v>28</v>
      </c>
      <c r="C19" s="101"/>
      <c r="D19" s="94"/>
      <c r="E19" s="95"/>
      <c r="F19" s="94"/>
      <c r="G19" s="95"/>
      <c r="H19" s="94"/>
      <c r="I19" s="95"/>
      <c r="J19" s="94"/>
      <c r="K19" s="95"/>
      <c r="L19" s="94"/>
      <c r="M19" s="95"/>
      <c r="N19" s="94"/>
      <c r="O19" s="95"/>
      <c r="P19" s="94"/>
      <c r="Q19" s="95"/>
      <c r="R19" s="94"/>
      <c r="S19" s="95"/>
      <c r="T19" s="94"/>
      <c r="U19" s="95"/>
      <c r="V19" s="94"/>
      <c r="W19" s="95"/>
      <c r="X19" s="94"/>
      <c r="Y19" s="95"/>
      <c r="Z19" s="94"/>
      <c r="AA19" s="95"/>
      <c r="AB19" s="94"/>
      <c r="AC19" s="209"/>
    </row>
    <row r="20" spans="1:29" ht="21.75" customHeight="1">
      <c r="A20" s="149"/>
      <c r="B20" s="100" t="s">
        <v>29</v>
      </c>
      <c r="C20" s="101"/>
      <c r="D20" s="94"/>
      <c r="E20" s="95"/>
      <c r="F20" s="94"/>
      <c r="G20" s="95"/>
      <c r="H20" s="94"/>
      <c r="I20" s="95"/>
      <c r="J20" s="94"/>
      <c r="K20" s="95"/>
      <c r="L20" s="94"/>
      <c r="M20" s="95"/>
      <c r="N20" s="94"/>
      <c r="O20" s="95"/>
      <c r="P20" s="94"/>
      <c r="Q20" s="95"/>
      <c r="R20" s="94"/>
      <c r="S20" s="95"/>
      <c r="T20" s="94"/>
      <c r="U20" s="95"/>
      <c r="V20" s="94"/>
      <c r="W20" s="95"/>
      <c r="X20" s="94"/>
      <c r="Y20" s="95"/>
      <c r="Z20" s="94"/>
      <c r="AA20" s="95"/>
      <c r="AB20" s="94"/>
      <c r="AC20" s="209"/>
    </row>
    <row r="21" spans="1:29" ht="21.75" customHeight="1">
      <c r="A21" s="89"/>
      <c r="B21" s="100" t="s">
        <v>30</v>
      </c>
      <c r="C21" s="101"/>
      <c r="D21" s="94"/>
      <c r="E21" s="95"/>
      <c r="F21" s="94"/>
      <c r="G21" s="95"/>
      <c r="H21" s="94"/>
      <c r="I21" s="95"/>
      <c r="J21" s="94"/>
      <c r="K21" s="95"/>
      <c r="L21" s="94"/>
      <c r="M21" s="95"/>
      <c r="N21" s="94"/>
      <c r="O21" s="95"/>
      <c r="P21" s="94"/>
      <c r="Q21" s="95"/>
      <c r="R21" s="94"/>
      <c r="S21" s="95"/>
      <c r="T21" s="94"/>
      <c r="U21" s="95"/>
      <c r="V21" s="94"/>
      <c r="W21" s="95"/>
      <c r="X21" s="94"/>
      <c r="Y21" s="95"/>
      <c r="Z21" s="94"/>
      <c r="AA21" s="95"/>
      <c r="AB21" s="94"/>
      <c r="AC21" s="209"/>
    </row>
    <row r="22" spans="1:29" ht="21.75" customHeight="1">
      <c r="A22" s="162" t="s">
        <v>31</v>
      </c>
      <c r="B22" s="163"/>
      <c r="C22" s="164"/>
      <c r="D22" s="94">
        <f>INT(D7*D12+D8*D14+D10*D13+D11*D15+D16+D17+D18+D19+D20+D21)</f>
        <v>0</v>
      </c>
      <c r="E22" s="95"/>
      <c r="F22" s="94">
        <f>INT(F7*F12+F8*F14+F10*F13+F11*F15+F16+F17+F18+F19+F20+F21)</f>
        <v>0</v>
      </c>
      <c r="G22" s="95"/>
      <c r="H22" s="94">
        <f>INT(H7*H12+H8*H14+H10*H13+H11*H15+H16+H17+H18+H19+H20+H21)</f>
        <v>0</v>
      </c>
      <c r="I22" s="95"/>
      <c r="J22" s="94">
        <f>INT(J7*J12+J8*J14+J10*J13+J11*J15+J16+J17+J18+J19+J20+J21)</f>
        <v>0</v>
      </c>
      <c r="K22" s="95"/>
      <c r="L22" s="94">
        <f>INT(L7*L12+L8*L14+L10*L13+L11*L15+L16+L17+L18+L19+L20+L21)</f>
        <v>0</v>
      </c>
      <c r="M22" s="95"/>
      <c r="N22" s="94">
        <f>INT(N7*N12+N8*N14+N10*N13+N11*N15+N16+N17+N18+N19+N20+N21)</f>
        <v>0</v>
      </c>
      <c r="O22" s="95"/>
      <c r="P22" s="94">
        <f>INT(P7*P12+P8*P14+P10*P13+P11*P15+P16+P17+P18+P19+P20+P21)</f>
        <v>0</v>
      </c>
      <c r="Q22" s="95"/>
      <c r="R22" s="94">
        <f>INT(R7*R12+R8*R14+R10*R13+R11*R15+R16+R17+R18+R19+R20+R21)</f>
        <v>0</v>
      </c>
      <c r="S22" s="95"/>
      <c r="T22" s="94">
        <f>INT(T7*T12+T8*T14+T10*T13+T11*T15+T16+T17+T18+T19+T20+T21)</f>
        <v>0</v>
      </c>
      <c r="U22" s="95"/>
      <c r="V22" s="94">
        <f>INT(V7*V12+V8*V14+V10*V13+V11*V15+V16+V17+V18+V19+V20+V21)</f>
        <v>0</v>
      </c>
      <c r="W22" s="95"/>
      <c r="X22" s="94">
        <f>INT(X7*X12+X8*X14+X10*X13+X11*X15+X16+X17+X18+X19+X20+X21)</f>
        <v>0</v>
      </c>
      <c r="Y22" s="95"/>
      <c r="Z22" s="94">
        <f>INT(Z7*Z12+Z8*Z14+Z10*Z13+Z11*Z15+Z16+Z17+Z18+Z19+Z20+Z21)</f>
        <v>0</v>
      </c>
      <c r="AA22" s="95"/>
      <c r="AB22" s="94">
        <f>D22+F22+H22+J22+L22+N22</f>
        <v>0</v>
      </c>
      <c r="AC22" s="209"/>
    </row>
    <row r="23" spans="1:29" ht="21.75" customHeight="1">
      <c r="A23" s="162" t="s">
        <v>32</v>
      </c>
      <c r="B23" s="163"/>
      <c r="C23" s="164"/>
      <c r="D23" s="94"/>
      <c r="E23" s="95"/>
      <c r="F23" s="94"/>
      <c r="G23" s="95"/>
      <c r="H23" s="94"/>
      <c r="I23" s="95"/>
      <c r="J23" s="94"/>
      <c r="K23" s="95"/>
      <c r="L23" s="94"/>
      <c r="M23" s="95"/>
      <c r="N23" s="94"/>
      <c r="O23" s="95"/>
      <c r="P23" s="94"/>
      <c r="Q23" s="95"/>
      <c r="R23" s="94"/>
      <c r="S23" s="95"/>
      <c r="T23" s="94"/>
      <c r="U23" s="95"/>
      <c r="V23" s="94"/>
      <c r="W23" s="95"/>
      <c r="X23" s="94"/>
      <c r="Y23" s="95"/>
      <c r="Z23" s="94"/>
      <c r="AA23" s="95"/>
      <c r="AB23" s="94"/>
      <c r="AC23" s="209"/>
    </row>
    <row r="24" spans="1:29" ht="21.75" customHeight="1" thickBot="1">
      <c r="A24" s="133" t="s">
        <v>40</v>
      </c>
      <c r="B24" s="134"/>
      <c r="C24" s="135"/>
      <c r="D24" s="116"/>
      <c r="E24" s="117"/>
      <c r="F24" s="116"/>
      <c r="G24" s="117"/>
      <c r="H24" s="116"/>
      <c r="I24" s="117"/>
      <c r="J24" s="116"/>
      <c r="K24" s="117"/>
      <c r="L24" s="116"/>
      <c r="M24" s="117"/>
      <c r="N24" s="116"/>
      <c r="O24" s="117"/>
      <c r="P24" s="116"/>
      <c r="Q24" s="117"/>
      <c r="R24" s="116"/>
      <c r="S24" s="117"/>
      <c r="T24" s="116"/>
      <c r="U24" s="117"/>
      <c r="V24" s="116"/>
      <c r="W24" s="117"/>
      <c r="X24" s="116"/>
      <c r="Y24" s="117"/>
      <c r="Z24" s="116"/>
      <c r="AA24" s="117"/>
      <c r="AB24" s="116"/>
      <c r="AC24" s="212"/>
    </row>
    <row r="25" spans="1:29" ht="21.75" customHeight="1" thickBot="1">
      <c r="A25" s="122" t="s">
        <v>19</v>
      </c>
      <c r="B25" s="123"/>
      <c r="C25" s="124"/>
      <c r="D25" s="127">
        <f>D22+D23+D24</f>
        <v>0</v>
      </c>
      <c r="E25" s="128"/>
      <c r="F25" s="127">
        <f>F22+F23+F24</f>
        <v>0</v>
      </c>
      <c r="G25" s="128"/>
      <c r="H25" s="127">
        <f>H22+H23+H24</f>
        <v>0</v>
      </c>
      <c r="I25" s="128"/>
      <c r="J25" s="127">
        <f>J22+J23+J24</f>
        <v>0</v>
      </c>
      <c r="K25" s="128"/>
      <c r="L25" s="127">
        <f>L22+L23+L24</f>
        <v>0</v>
      </c>
      <c r="M25" s="128"/>
      <c r="N25" s="127">
        <f>N22+N23+N24</f>
        <v>0</v>
      </c>
      <c r="O25" s="128"/>
      <c r="P25" s="127">
        <f>P22+P23+P24</f>
        <v>0</v>
      </c>
      <c r="Q25" s="128"/>
      <c r="R25" s="127">
        <f>R22+R23+R24</f>
        <v>0</v>
      </c>
      <c r="S25" s="128"/>
      <c r="T25" s="127">
        <f>T22+T23+T24</f>
        <v>0</v>
      </c>
      <c r="U25" s="128"/>
      <c r="V25" s="127">
        <f>V22+V23+V24</f>
        <v>0</v>
      </c>
      <c r="W25" s="128"/>
      <c r="X25" s="127">
        <f>X22+X23+X24</f>
        <v>0</v>
      </c>
      <c r="Y25" s="128"/>
      <c r="Z25" s="127">
        <f>Z22+Z23+Z24</f>
        <v>0</v>
      </c>
      <c r="AA25" s="128"/>
      <c r="AB25" s="127">
        <f>D25+F25+H25+J25+L25+N25</f>
        <v>0</v>
      </c>
      <c r="AC25" s="210"/>
    </row>
    <row r="26" spans="1:29" ht="21.75" customHeight="1">
      <c r="A26" s="88" t="s">
        <v>33</v>
      </c>
      <c r="B26" s="108" t="s">
        <v>34</v>
      </c>
      <c r="C26" s="109"/>
      <c r="D26" s="92"/>
      <c r="E26" s="93"/>
      <c r="F26" s="92"/>
      <c r="G26" s="93"/>
      <c r="H26" s="92"/>
      <c r="I26" s="93"/>
      <c r="J26" s="92"/>
      <c r="K26" s="93"/>
      <c r="L26" s="92"/>
      <c r="M26" s="93"/>
      <c r="N26" s="92"/>
      <c r="O26" s="93"/>
      <c r="P26" s="92"/>
      <c r="Q26" s="93"/>
      <c r="R26" s="92"/>
      <c r="S26" s="93"/>
      <c r="T26" s="92"/>
      <c r="U26" s="93"/>
      <c r="V26" s="92"/>
      <c r="W26" s="93"/>
      <c r="X26" s="92"/>
      <c r="Y26" s="93"/>
      <c r="Z26" s="92"/>
      <c r="AA26" s="93"/>
      <c r="AB26" s="92"/>
      <c r="AC26" s="211"/>
    </row>
    <row r="27" spans="1:29" ht="21.75" customHeight="1">
      <c r="A27" s="89"/>
      <c r="B27" s="100" t="s">
        <v>35</v>
      </c>
      <c r="C27" s="101"/>
      <c r="D27" s="94"/>
      <c r="E27" s="95"/>
      <c r="F27" s="94"/>
      <c r="G27" s="95"/>
      <c r="H27" s="94"/>
      <c r="I27" s="95"/>
      <c r="J27" s="94"/>
      <c r="K27" s="95"/>
      <c r="L27" s="94"/>
      <c r="M27" s="95"/>
      <c r="N27" s="94"/>
      <c r="O27" s="95"/>
      <c r="P27" s="94"/>
      <c r="Q27" s="95"/>
      <c r="R27" s="94"/>
      <c r="S27" s="95"/>
      <c r="T27" s="94"/>
      <c r="U27" s="95"/>
      <c r="V27" s="94"/>
      <c r="W27" s="95"/>
      <c r="X27" s="94"/>
      <c r="Y27" s="95"/>
      <c r="Z27" s="94"/>
      <c r="AA27" s="95"/>
      <c r="AB27" s="94"/>
      <c r="AC27" s="209"/>
    </row>
    <row r="28" spans="1:29" ht="21.75" customHeight="1">
      <c r="A28" s="89"/>
      <c r="B28" s="100" t="s">
        <v>48</v>
      </c>
      <c r="C28" s="101"/>
      <c r="D28" s="94"/>
      <c r="E28" s="95"/>
      <c r="F28" s="94"/>
      <c r="G28" s="95"/>
      <c r="H28" s="94"/>
      <c r="I28" s="95"/>
      <c r="J28" s="94"/>
      <c r="K28" s="95"/>
      <c r="L28" s="94"/>
      <c r="M28" s="95"/>
      <c r="N28" s="94"/>
      <c r="O28" s="95"/>
      <c r="P28" s="94"/>
      <c r="Q28" s="95"/>
      <c r="R28" s="94"/>
      <c r="S28" s="95"/>
      <c r="T28" s="94"/>
      <c r="U28" s="95"/>
      <c r="V28" s="94"/>
      <c r="W28" s="95"/>
      <c r="X28" s="94"/>
      <c r="Y28" s="95"/>
      <c r="Z28" s="94"/>
      <c r="AA28" s="95"/>
      <c r="AB28" s="94"/>
      <c r="AC28" s="209"/>
    </row>
    <row r="29" spans="1:29" ht="21.75" customHeight="1">
      <c r="A29" s="90"/>
      <c r="B29" s="100" t="s">
        <v>49</v>
      </c>
      <c r="C29" s="101"/>
      <c r="D29" s="82"/>
      <c r="E29" s="83"/>
      <c r="F29" s="82"/>
      <c r="G29" s="83"/>
      <c r="H29" s="82"/>
      <c r="I29" s="83"/>
      <c r="J29" s="82"/>
      <c r="K29" s="83"/>
      <c r="L29" s="82"/>
      <c r="M29" s="83"/>
      <c r="N29" s="82"/>
      <c r="O29" s="83"/>
      <c r="P29" s="82"/>
      <c r="Q29" s="83"/>
      <c r="R29" s="82"/>
      <c r="S29" s="83"/>
      <c r="T29" s="82"/>
      <c r="U29" s="83"/>
      <c r="V29" s="82"/>
      <c r="W29" s="83"/>
      <c r="X29" s="82"/>
      <c r="Y29" s="83"/>
      <c r="Z29" s="82"/>
      <c r="AA29" s="83"/>
      <c r="AB29" s="82"/>
      <c r="AC29" s="207"/>
    </row>
    <row r="30" spans="1:29" ht="21.75" customHeight="1" thickBot="1">
      <c r="A30" s="91"/>
      <c r="B30" s="112" t="s">
        <v>52</v>
      </c>
      <c r="C30" s="113"/>
      <c r="D30" s="71"/>
      <c r="E30" s="72"/>
      <c r="F30" s="71"/>
      <c r="G30" s="72"/>
      <c r="H30" s="71"/>
      <c r="I30" s="72"/>
      <c r="J30" s="71"/>
      <c r="K30" s="72"/>
      <c r="L30" s="71"/>
      <c r="M30" s="72"/>
      <c r="N30" s="71"/>
      <c r="O30" s="72"/>
      <c r="P30" s="71"/>
      <c r="Q30" s="72"/>
      <c r="R30" s="71"/>
      <c r="S30" s="72"/>
      <c r="T30" s="71"/>
      <c r="U30" s="72"/>
      <c r="V30" s="71"/>
      <c r="W30" s="72"/>
      <c r="X30" s="71"/>
      <c r="Y30" s="72"/>
      <c r="Z30" s="71"/>
      <c r="AA30" s="72"/>
      <c r="AB30" s="71"/>
      <c r="AC30" s="208"/>
    </row>
    <row r="31" spans="1:29" ht="21.75" customHeight="1" thickBot="1">
      <c r="A31" s="77" t="s">
        <v>37</v>
      </c>
      <c r="B31" s="78"/>
      <c r="C31" s="79"/>
      <c r="D31" s="82">
        <f>SUM(D26:D30)</f>
        <v>0</v>
      </c>
      <c r="E31" s="83"/>
      <c r="F31" s="82">
        <f t="shared" ref="F31" si="0">SUM(F26:F30)</f>
        <v>0</v>
      </c>
      <c r="G31" s="83"/>
      <c r="H31" s="82">
        <f t="shared" ref="H31" si="1">SUM(H26:H30)</f>
        <v>0</v>
      </c>
      <c r="I31" s="83"/>
      <c r="J31" s="82">
        <f t="shared" ref="J31" si="2">SUM(J26:J30)</f>
        <v>0</v>
      </c>
      <c r="K31" s="83"/>
      <c r="L31" s="82">
        <f t="shared" ref="L31" si="3">SUM(L26:L30)</f>
        <v>0</v>
      </c>
      <c r="M31" s="83"/>
      <c r="N31" s="82">
        <f t="shared" ref="N31" si="4">SUM(N26:N30)</f>
        <v>0</v>
      </c>
      <c r="O31" s="83"/>
      <c r="P31" s="82">
        <f t="shared" ref="P31" si="5">SUM(P26:P30)</f>
        <v>0</v>
      </c>
      <c r="Q31" s="83"/>
      <c r="R31" s="82">
        <f t="shared" ref="R31" si="6">SUM(R26:R30)</f>
        <v>0</v>
      </c>
      <c r="S31" s="83"/>
      <c r="T31" s="82">
        <f t="shared" ref="T31" si="7">SUM(T26:T30)</f>
        <v>0</v>
      </c>
      <c r="U31" s="83"/>
      <c r="V31" s="82">
        <f t="shared" ref="V31" si="8">SUM(V26:V30)</f>
        <v>0</v>
      </c>
      <c r="W31" s="83"/>
      <c r="X31" s="82">
        <f t="shared" ref="X31" si="9">SUM(X26:X30)</f>
        <v>0</v>
      </c>
      <c r="Y31" s="83"/>
      <c r="Z31" s="82">
        <f t="shared" ref="Z31" si="10">SUM(Z26:Z30)</f>
        <v>0</v>
      </c>
      <c r="AA31" s="83"/>
      <c r="AB31" s="82">
        <f t="shared" ref="AB31" si="11">SUM(AB26:AB30)</f>
        <v>0</v>
      </c>
      <c r="AC31" s="207"/>
    </row>
    <row r="32" spans="1:29" ht="21.75" customHeight="1" thickTop="1" thickBot="1">
      <c r="A32" s="66" t="s">
        <v>38</v>
      </c>
      <c r="B32" s="67"/>
      <c r="C32" s="68"/>
      <c r="D32" s="60">
        <f>D25-D31</f>
        <v>0</v>
      </c>
      <c r="E32" s="61"/>
      <c r="F32" s="60">
        <f>F25-F31</f>
        <v>0</v>
      </c>
      <c r="G32" s="61"/>
      <c r="H32" s="60">
        <f>H25-H31</f>
        <v>0</v>
      </c>
      <c r="I32" s="61"/>
      <c r="J32" s="60">
        <f>J25-J31</f>
        <v>0</v>
      </c>
      <c r="K32" s="61"/>
      <c r="L32" s="60">
        <f>L25-L31</f>
        <v>0</v>
      </c>
      <c r="M32" s="61"/>
      <c r="N32" s="60">
        <f>N25-N31</f>
        <v>0</v>
      </c>
      <c r="O32" s="61"/>
      <c r="P32" s="60">
        <f>P25-P31</f>
        <v>0</v>
      </c>
      <c r="Q32" s="61"/>
      <c r="R32" s="60">
        <f>R25-R31</f>
        <v>0</v>
      </c>
      <c r="S32" s="61"/>
      <c r="T32" s="60">
        <f>T25-T31</f>
        <v>0</v>
      </c>
      <c r="U32" s="61"/>
      <c r="V32" s="60">
        <f>V25-V31</f>
        <v>0</v>
      </c>
      <c r="W32" s="61"/>
      <c r="X32" s="60">
        <f>X22-X31</f>
        <v>0</v>
      </c>
      <c r="Y32" s="61"/>
      <c r="Z32" s="60">
        <f>Z25-Z31</f>
        <v>0</v>
      </c>
      <c r="AA32" s="61"/>
      <c r="AB32" s="60">
        <f>D32+F32+H32+J32+L32+N32</f>
        <v>0</v>
      </c>
      <c r="AC32" s="206"/>
    </row>
  </sheetData>
  <mergeCells count="323">
    <mergeCell ref="Z30:AA30"/>
    <mergeCell ref="AB30:AC30"/>
    <mergeCell ref="T28:U28"/>
    <mergeCell ref="V28:W28"/>
    <mergeCell ref="X28:Y28"/>
    <mergeCell ref="Z28:AA28"/>
    <mergeCell ref="AB28:AC28"/>
    <mergeCell ref="V29:W29"/>
    <mergeCell ref="X29:Y29"/>
    <mergeCell ref="Z29:AA29"/>
    <mergeCell ref="AB29:AC29"/>
    <mergeCell ref="X26:Y26"/>
    <mergeCell ref="Z26:AA26"/>
    <mergeCell ref="AB26:AC26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J26:K26"/>
    <mergeCell ref="L26:M26"/>
    <mergeCell ref="N26:O26"/>
    <mergeCell ref="P26:Q26"/>
    <mergeCell ref="R26:S26"/>
    <mergeCell ref="T26:U26"/>
    <mergeCell ref="V26:W26"/>
    <mergeCell ref="D26:E26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F26:G26"/>
    <mergeCell ref="H26:I26"/>
    <mergeCell ref="R28:S28"/>
    <mergeCell ref="X31:Y31"/>
    <mergeCell ref="R31:S31"/>
    <mergeCell ref="T31:U31"/>
    <mergeCell ref="V31:W31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N31:O31"/>
    <mergeCell ref="P31:Q31"/>
    <mergeCell ref="D28:E28"/>
    <mergeCell ref="F28:G28"/>
    <mergeCell ref="H28:I28"/>
    <mergeCell ref="J28:K28"/>
    <mergeCell ref="L28:M28"/>
    <mergeCell ref="N28:O28"/>
    <mergeCell ref="P28:Q28"/>
    <mergeCell ref="D24:E24"/>
    <mergeCell ref="F24:G24"/>
    <mergeCell ref="Z31:AA31"/>
    <mergeCell ref="AB31:AC31"/>
    <mergeCell ref="A32:C32"/>
    <mergeCell ref="D32:E32"/>
    <mergeCell ref="F32:G32"/>
    <mergeCell ref="H32:I32"/>
    <mergeCell ref="J32:K32"/>
    <mergeCell ref="X32:Y32"/>
    <mergeCell ref="Z32:AA32"/>
    <mergeCell ref="AB32:AC32"/>
    <mergeCell ref="L32:M32"/>
    <mergeCell ref="N32:O32"/>
    <mergeCell ref="P32:Q32"/>
    <mergeCell ref="R32:S32"/>
    <mergeCell ref="T32:U32"/>
    <mergeCell ref="V32:W32"/>
    <mergeCell ref="A31:C31"/>
    <mergeCell ref="D31:E31"/>
    <mergeCell ref="F31:G31"/>
    <mergeCell ref="H31:I31"/>
    <mergeCell ref="J31:K31"/>
    <mergeCell ref="L31:M31"/>
    <mergeCell ref="T22:U22"/>
    <mergeCell ref="V22:W22"/>
    <mergeCell ref="X22:Y22"/>
    <mergeCell ref="AB24:AC24"/>
    <mergeCell ref="A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N22:O22"/>
    <mergeCell ref="P22:Q22"/>
    <mergeCell ref="R22:S22"/>
    <mergeCell ref="H24:I24"/>
    <mergeCell ref="J24:K24"/>
    <mergeCell ref="L24:M24"/>
    <mergeCell ref="N24:O24"/>
    <mergeCell ref="L23:M23"/>
    <mergeCell ref="N23:O23"/>
    <mergeCell ref="J20:K20"/>
    <mergeCell ref="L20:M20"/>
    <mergeCell ref="N20:O20"/>
    <mergeCell ref="P20:Q20"/>
    <mergeCell ref="Z22:AA22"/>
    <mergeCell ref="AB22:AC22"/>
    <mergeCell ref="A23:C23"/>
    <mergeCell ref="D23:E23"/>
    <mergeCell ref="F23:G23"/>
    <mergeCell ref="H23:I23"/>
    <mergeCell ref="J23:K23"/>
    <mergeCell ref="X23:Y23"/>
    <mergeCell ref="Z23:AA23"/>
    <mergeCell ref="AB23:AC23"/>
    <mergeCell ref="P23:Q23"/>
    <mergeCell ref="R23:S23"/>
    <mergeCell ref="T23:U23"/>
    <mergeCell ref="V23:W23"/>
    <mergeCell ref="A22:C22"/>
    <mergeCell ref="D22:E22"/>
    <mergeCell ref="F22:G22"/>
    <mergeCell ref="H22:I22"/>
    <mergeCell ref="J22:K22"/>
    <mergeCell ref="L22:M22"/>
    <mergeCell ref="D21:E21"/>
    <mergeCell ref="F21:G21"/>
    <mergeCell ref="H21:I21"/>
    <mergeCell ref="J21:K21"/>
    <mergeCell ref="L21:M21"/>
    <mergeCell ref="N21:O21"/>
    <mergeCell ref="AB21:AC21"/>
    <mergeCell ref="P21:Q21"/>
    <mergeCell ref="R21:S21"/>
    <mergeCell ref="T21:U21"/>
    <mergeCell ref="V21:W21"/>
    <mergeCell ref="X21:Y21"/>
    <mergeCell ref="Z21:AA21"/>
    <mergeCell ref="R20:S20"/>
    <mergeCell ref="T20:U20"/>
    <mergeCell ref="Z18:AA18"/>
    <mergeCell ref="AB18:AC18"/>
    <mergeCell ref="D19:E19"/>
    <mergeCell ref="F19:G19"/>
    <mergeCell ref="H19:I19"/>
    <mergeCell ref="J19:K19"/>
    <mergeCell ref="L19:M19"/>
    <mergeCell ref="N19:O19"/>
    <mergeCell ref="AB19:AC19"/>
    <mergeCell ref="P19:Q19"/>
    <mergeCell ref="R19:S19"/>
    <mergeCell ref="T19:U19"/>
    <mergeCell ref="V19:W19"/>
    <mergeCell ref="X19:Y19"/>
    <mergeCell ref="Z19:AA19"/>
    <mergeCell ref="V20:W20"/>
    <mergeCell ref="X20:Y20"/>
    <mergeCell ref="Z20:AA20"/>
    <mergeCell ref="AB20:AC20"/>
    <mergeCell ref="D20:E20"/>
    <mergeCell ref="F20:G20"/>
    <mergeCell ref="H20:I20"/>
    <mergeCell ref="AB17:AC17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V18:W18"/>
    <mergeCell ref="X18:Y18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21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V12:W12"/>
    <mergeCell ref="X12:Y12"/>
    <mergeCell ref="D12:E12"/>
    <mergeCell ref="F12:G12"/>
    <mergeCell ref="H12:I12"/>
    <mergeCell ref="X6:Y6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Z6:AA6"/>
    <mergeCell ref="AB6:AC6"/>
    <mergeCell ref="A7:C7"/>
    <mergeCell ref="A8:C8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B19:C19"/>
    <mergeCell ref="B20:C20"/>
    <mergeCell ref="B21:C21"/>
    <mergeCell ref="B26:C26"/>
    <mergeCell ref="B27:C27"/>
    <mergeCell ref="B28:C28"/>
    <mergeCell ref="B29:C29"/>
    <mergeCell ref="B30:C30"/>
    <mergeCell ref="A10:C10"/>
    <mergeCell ref="A11:C11"/>
    <mergeCell ref="A12:C12"/>
    <mergeCell ref="A26:A30"/>
    <mergeCell ref="A24:C24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9F1AE-06B5-44A6-8B91-769D9BE71062}">
  <sheetPr codeName="Sheet8">
    <tabColor rgb="FFFFC000"/>
  </sheetPr>
  <dimension ref="A1:AK61"/>
  <sheetViews>
    <sheetView workbookViewId="0">
      <selection sqref="A1:AC2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7" width="5.625" style="1"/>
    <col min="18" max="18" width="6.625" style="1" bestFit="1" customWidth="1"/>
    <col min="19" max="19" width="5" style="1" customWidth="1"/>
    <col min="20" max="16384" width="5.625" style="1"/>
  </cols>
  <sheetData>
    <row r="1" spans="1:37" ht="15" customHeight="1">
      <c r="A1" s="177" t="s">
        <v>117</v>
      </c>
      <c r="B1" s="177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</row>
    <row r="2" spans="1:37" ht="15.75" thickBo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79"/>
      <c r="AC2" s="179"/>
    </row>
    <row r="3" spans="1:37" ht="15.75" thickTop="1">
      <c r="A3" s="180" t="s">
        <v>0</v>
      </c>
      <c r="B3" s="181"/>
      <c r="C3" s="181"/>
      <c r="D3" s="182"/>
      <c r="E3" s="183" t="s">
        <v>1</v>
      </c>
      <c r="F3" s="181"/>
      <c r="G3" s="181"/>
      <c r="H3" s="181"/>
      <c r="I3" s="181"/>
      <c r="J3" s="181"/>
      <c r="K3" s="182"/>
      <c r="L3" s="183" t="s">
        <v>2</v>
      </c>
      <c r="M3" s="181"/>
      <c r="N3" s="181"/>
      <c r="O3" s="181"/>
      <c r="P3" s="181"/>
      <c r="Q3" s="181"/>
      <c r="R3" s="182"/>
      <c r="S3" s="183" t="s">
        <v>3</v>
      </c>
      <c r="T3" s="181"/>
      <c r="U3" s="181"/>
      <c r="V3" s="181"/>
      <c r="W3" s="181"/>
      <c r="X3" s="181"/>
      <c r="Y3" s="182"/>
      <c r="Z3" s="181" t="s">
        <v>4</v>
      </c>
      <c r="AA3" s="181"/>
      <c r="AB3" s="181"/>
      <c r="AC3" s="184"/>
    </row>
    <row r="4" spans="1:37" ht="35.25" customHeight="1" thickBot="1">
      <c r="A4" s="185"/>
      <c r="B4" s="186"/>
      <c r="C4" s="187"/>
      <c r="D4" s="139"/>
      <c r="E4" s="188" t="s">
        <v>47</v>
      </c>
      <c r="F4" s="189"/>
      <c r="G4" s="189"/>
      <c r="H4" s="189"/>
      <c r="I4" s="189"/>
      <c r="J4" s="189"/>
      <c r="K4" s="190"/>
      <c r="L4" s="138"/>
      <c r="M4" s="187"/>
      <c r="N4" s="187"/>
      <c r="O4" s="187"/>
      <c r="P4" s="187"/>
      <c r="Q4" s="187"/>
      <c r="R4" s="139"/>
      <c r="S4" s="191" t="s">
        <v>53</v>
      </c>
      <c r="T4" s="192"/>
      <c r="U4" s="192"/>
      <c r="V4" s="192"/>
      <c r="W4" s="192"/>
      <c r="X4" s="192"/>
      <c r="Y4" s="193"/>
      <c r="Z4" s="194" t="s">
        <v>5</v>
      </c>
      <c r="AA4" s="194"/>
      <c r="AB4" s="194"/>
      <c r="AC4" s="195"/>
    </row>
    <row r="5" spans="1:37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7" ht="24.75" customHeight="1">
      <c r="A6" s="170" t="s">
        <v>6</v>
      </c>
      <c r="B6" s="171"/>
      <c r="C6" s="172"/>
      <c r="D6" s="202" t="s">
        <v>85</v>
      </c>
      <c r="E6" s="203"/>
      <c r="F6" s="202" t="s">
        <v>12</v>
      </c>
      <c r="G6" s="203"/>
      <c r="H6" s="167" t="s">
        <v>13</v>
      </c>
      <c r="I6" s="168"/>
      <c r="J6" s="167" t="s">
        <v>14</v>
      </c>
      <c r="K6" s="168"/>
      <c r="L6" s="167" t="s">
        <v>15</v>
      </c>
      <c r="M6" s="168"/>
      <c r="N6" s="167" t="s">
        <v>16</v>
      </c>
      <c r="O6" s="168"/>
      <c r="P6" s="167" t="s">
        <v>17</v>
      </c>
      <c r="Q6" s="168"/>
      <c r="R6" s="167" t="s">
        <v>18</v>
      </c>
      <c r="S6" s="168"/>
      <c r="T6" s="167" t="s">
        <v>7</v>
      </c>
      <c r="U6" s="168"/>
      <c r="V6" s="167" t="s">
        <v>8</v>
      </c>
      <c r="W6" s="168"/>
      <c r="X6" s="167" t="s">
        <v>9</v>
      </c>
      <c r="Y6" s="168"/>
      <c r="Z6" s="202" t="s">
        <v>10</v>
      </c>
      <c r="AA6" s="241"/>
      <c r="AB6" s="238" t="s">
        <v>19</v>
      </c>
      <c r="AC6" s="169"/>
    </row>
    <row r="7" spans="1:37" ht="24.75" customHeight="1">
      <c r="A7" s="162" t="s">
        <v>41</v>
      </c>
      <c r="B7" s="163"/>
      <c r="C7" s="164"/>
      <c r="D7" s="31">
        <v>10</v>
      </c>
      <c r="E7" s="32" t="s">
        <v>20</v>
      </c>
      <c r="F7" s="31">
        <v>12</v>
      </c>
      <c r="G7" s="32" t="s">
        <v>20</v>
      </c>
      <c r="H7" s="3">
        <v>9</v>
      </c>
      <c r="I7" s="4" t="s">
        <v>20</v>
      </c>
      <c r="J7" s="3">
        <v>14</v>
      </c>
      <c r="K7" s="4" t="s">
        <v>20</v>
      </c>
      <c r="L7" s="3">
        <v>14</v>
      </c>
      <c r="M7" s="4" t="s">
        <v>20</v>
      </c>
      <c r="N7" s="3">
        <v>14</v>
      </c>
      <c r="O7" s="4" t="s">
        <v>20</v>
      </c>
      <c r="P7" s="3">
        <v>17</v>
      </c>
      <c r="Q7" s="4" t="s">
        <v>20</v>
      </c>
      <c r="R7" s="3">
        <v>5</v>
      </c>
      <c r="S7" s="4" t="s">
        <v>20</v>
      </c>
      <c r="T7" s="3">
        <v>12</v>
      </c>
      <c r="U7" s="4" t="s">
        <v>20</v>
      </c>
      <c r="V7" s="3">
        <v>9</v>
      </c>
      <c r="W7" s="4" t="s">
        <v>20</v>
      </c>
      <c r="X7" s="3">
        <v>10</v>
      </c>
      <c r="Y7" s="4" t="s">
        <v>20</v>
      </c>
      <c r="Z7" s="31">
        <v>19</v>
      </c>
      <c r="AA7" s="32" t="s">
        <v>20</v>
      </c>
      <c r="AB7" s="24"/>
      <c r="AC7" s="9" t="s">
        <v>20</v>
      </c>
      <c r="AF7" s="198" t="s">
        <v>77</v>
      </c>
      <c r="AG7" s="198"/>
      <c r="AH7" s="198"/>
      <c r="AI7" s="198"/>
      <c r="AJ7" s="198"/>
      <c r="AK7" s="198"/>
    </row>
    <row r="8" spans="1:37" ht="24.75" customHeight="1">
      <c r="A8" s="162" t="s">
        <v>42</v>
      </c>
      <c r="B8" s="163"/>
      <c r="C8" s="164"/>
      <c r="D8" s="31"/>
      <c r="E8" s="32" t="s">
        <v>20</v>
      </c>
      <c r="F8" s="31"/>
      <c r="G8" s="32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>
        <v>2</v>
      </c>
      <c r="Q8" s="4" t="s">
        <v>20</v>
      </c>
      <c r="R8" s="3">
        <v>8</v>
      </c>
      <c r="S8" s="4" t="s">
        <v>20</v>
      </c>
      <c r="T8" s="3">
        <v>6</v>
      </c>
      <c r="U8" s="4" t="s">
        <v>20</v>
      </c>
      <c r="V8" s="3">
        <v>3</v>
      </c>
      <c r="W8" s="4" t="s">
        <v>20</v>
      </c>
      <c r="X8" s="3"/>
      <c r="Y8" s="4" t="s">
        <v>20</v>
      </c>
      <c r="Z8" s="31">
        <v>2</v>
      </c>
      <c r="AA8" s="32" t="s">
        <v>20</v>
      </c>
      <c r="AB8" s="24"/>
      <c r="AC8" s="9" t="s">
        <v>21</v>
      </c>
      <c r="AF8" s="198"/>
      <c r="AG8" s="198"/>
      <c r="AH8" s="198"/>
      <c r="AI8" s="198"/>
      <c r="AJ8" s="198"/>
      <c r="AK8" s="198"/>
    </row>
    <row r="9" spans="1:37" ht="24.75" customHeight="1">
      <c r="A9" s="162" t="s">
        <v>50</v>
      </c>
      <c r="B9" s="163"/>
      <c r="C9" s="164"/>
      <c r="D9" s="31"/>
      <c r="E9" s="32" t="s">
        <v>21</v>
      </c>
      <c r="F9" s="31">
        <v>1</v>
      </c>
      <c r="G9" s="32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>
        <v>3</v>
      </c>
      <c r="U9" s="4" t="s">
        <v>21</v>
      </c>
      <c r="V9" s="3">
        <v>2.5</v>
      </c>
      <c r="W9" s="4" t="s">
        <v>21</v>
      </c>
      <c r="X9" s="3"/>
      <c r="Y9" s="4" t="s">
        <v>21</v>
      </c>
      <c r="Z9" s="31">
        <v>3</v>
      </c>
      <c r="AA9" s="32" t="s">
        <v>21</v>
      </c>
      <c r="AB9" s="24"/>
      <c r="AC9" s="9" t="s">
        <v>21</v>
      </c>
      <c r="AF9" s="204"/>
      <c r="AG9" s="204"/>
      <c r="AH9" s="204"/>
      <c r="AI9" s="204"/>
      <c r="AJ9" s="204"/>
      <c r="AK9" s="204"/>
    </row>
    <row r="10" spans="1:37" ht="24.75" customHeight="1" thickBot="1">
      <c r="A10" s="162" t="s">
        <v>62</v>
      </c>
      <c r="B10" s="163"/>
      <c r="C10" s="164"/>
      <c r="D10" s="31"/>
      <c r="E10" s="32" t="s">
        <v>21</v>
      </c>
      <c r="F10" s="31"/>
      <c r="G10" s="32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1"/>
      <c r="AA10" s="32" t="s">
        <v>21</v>
      </c>
      <c r="AB10" s="24"/>
      <c r="AC10" s="9" t="s">
        <v>21</v>
      </c>
      <c r="AF10" s="204"/>
      <c r="AG10" s="204"/>
      <c r="AH10" s="204"/>
      <c r="AI10" s="204"/>
      <c r="AJ10" s="204"/>
      <c r="AK10" s="204"/>
    </row>
    <row r="11" spans="1:37" ht="24.75" customHeight="1" thickTop="1">
      <c r="A11" s="77" t="s">
        <v>25</v>
      </c>
      <c r="B11" s="78"/>
      <c r="C11" s="79"/>
      <c r="D11" s="155">
        <v>8000</v>
      </c>
      <c r="E11" s="156"/>
      <c r="F11" s="155">
        <v>8000</v>
      </c>
      <c r="G11" s="156"/>
      <c r="H11" s="153">
        <v>8000</v>
      </c>
      <c r="I11" s="154"/>
      <c r="J11" s="153">
        <v>8000</v>
      </c>
      <c r="K11" s="154"/>
      <c r="L11" s="153">
        <v>8000</v>
      </c>
      <c r="M11" s="154"/>
      <c r="N11" s="153">
        <v>8000</v>
      </c>
      <c r="O11" s="154"/>
      <c r="P11" s="153">
        <v>9500</v>
      </c>
      <c r="Q11" s="154"/>
      <c r="R11" s="153">
        <v>9500</v>
      </c>
      <c r="S11" s="154"/>
      <c r="T11" s="153">
        <v>9500</v>
      </c>
      <c r="U11" s="154"/>
      <c r="V11" s="153">
        <v>9500</v>
      </c>
      <c r="W11" s="154"/>
      <c r="X11" s="153">
        <v>9500</v>
      </c>
      <c r="Y11" s="154"/>
      <c r="Z11" s="155">
        <v>9500</v>
      </c>
      <c r="AA11" s="156"/>
      <c r="AB11" s="235"/>
      <c r="AC11" s="236"/>
      <c r="AF11" s="196" t="s">
        <v>79</v>
      </c>
      <c r="AG11" s="196"/>
      <c r="AH11" s="196"/>
      <c r="AI11" s="196" t="s">
        <v>80</v>
      </c>
      <c r="AJ11" s="196"/>
      <c r="AK11" s="196"/>
    </row>
    <row r="12" spans="1:37" ht="24.75" customHeight="1">
      <c r="A12" s="162" t="s">
        <v>50</v>
      </c>
      <c r="B12" s="163"/>
      <c r="C12" s="164"/>
      <c r="D12" s="96">
        <v>1250</v>
      </c>
      <c r="E12" s="97"/>
      <c r="F12" s="96">
        <v>1250</v>
      </c>
      <c r="G12" s="97"/>
      <c r="H12" s="94">
        <v>1250</v>
      </c>
      <c r="I12" s="95"/>
      <c r="J12" s="94">
        <v>1250</v>
      </c>
      <c r="K12" s="95"/>
      <c r="L12" s="94">
        <v>1250</v>
      </c>
      <c r="M12" s="95"/>
      <c r="N12" s="94">
        <v>1250</v>
      </c>
      <c r="O12" s="95"/>
      <c r="P12" s="94">
        <v>1484</v>
      </c>
      <c r="Q12" s="95"/>
      <c r="R12" s="94">
        <v>1484</v>
      </c>
      <c r="S12" s="95"/>
      <c r="T12" s="94">
        <v>1484</v>
      </c>
      <c r="U12" s="95"/>
      <c r="V12" s="94">
        <v>1484</v>
      </c>
      <c r="W12" s="95"/>
      <c r="X12" s="94">
        <v>1484</v>
      </c>
      <c r="Y12" s="95"/>
      <c r="Z12" s="96">
        <v>1484</v>
      </c>
      <c r="AA12" s="97"/>
      <c r="AB12" s="230"/>
      <c r="AC12" s="209"/>
      <c r="AF12" s="197"/>
      <c r="AG12" s="197"/>
      <c r="AH12" s="197"/>
      <c r="AI12" s="197"/>
      <c r="AJ12" s="197"/>
      <c r="AK12" s="197"/>
    </row>
    <row r="13" spans="1:37" ht="24.75" customHeight="1">
      <c r="A13" s="165" t="s">
        <v>27</v>
      </c>
      <c r="B13" s="166"/>
      <c r="C13" s="163"/>
      <c r="D13" s="96">
        <v>10000</v>
      </c>
      <c r="E13" s="97"/>
      <c r="F13" s="96">
        <v>10000</v>
      </c>
      <c r="G13" s="97"/>
      <c r="H13" s="94">
        <v>10000</v>
      </c>
      <c r="I13" s="95"/>
      <c r="J13" s="94">
        <v>10000</v>
      </c>
      <c r="K13" s="95"/>
      <c r="L13" s="94">
        <v>10000</v>
      </c>
      <c r="M13" s="95"/>
      <c r="N13" s="94">
        <v>10000</v>
      </c>
      <c r="O13" s="95"/>
      <c r="P13" s="94">
        <v>11875</v>
      </c>
      <c r="Q13" s="95"/>
      <c r="R13" s="94">
        <v>11875</v>
      </c>
      <c r="S13" s="95"/>
      <c r="T13" s="94">
        <v>11875</v>
      </c>
      <c r="U13" s="95"/>
      <c r="V13" s="94">
        <v>11875</v>
      </c>
      <c r="W13" s="95"/>
      <c r="X13" s="94">
        <v>11875</v>
      </c>
      <c r="Y13" s="95"/>
      <c r="Z13" s="96">
        <v>11875</v>
      </c>
      <c r="AA13" s="97"/>
      <c r="AB13" s="230"/>
      <c r="AC13" s="209"/>
    </row>
    <row r="14" spans="1:37" ht="24.75" customHeight="1" thickBot="1">
      <c r="A14" s="159" t="s">
        <v>51</v>
      </c>
      <c r="B14" s="160"/>
      <c r="C14" s="161"/>
      <c r="D14" s="144">
        <v>1562</v>
      </c>
      <c r="E14" s="145"/>
      <c r="F14" s="144">
        <v>1562</v>
      </c>
      <c r="G14" s="145"/>
      <c r="H14" s="142">
        <v>1562</v>
      </c>
      <c r="I14" s="143"/>
      <c r="J14" s="142">
        <v>1562</v>
      </c>
      <c r="K14" s="143"/>
      <c r="L14" s="142">
        <v>1562</v>
      </c>
      <c r="M14" s="143"/>
      <c r="N14" s="142">
        <v>1562</v>
      </c>
      <c r="O14" s="143"/>
      <c r="P14" s="142">
        <v>1855</v>
      </c>
      <c r="Q14" s="143"/>
      <c r="R14" s="142">
        <v>1855</v>
      </c>
      <c r="S14" s="143"/>
      <c r="T14" s="142">
        <v>1855</v>
      </c>
      <c r="U14" s="143"/>
      <c r="V14" s="142">
        <v>1855</v>
      </c>
      <c r="W14" s="143"/>
      <c r="X14" s="142">
        <v>1855</v>
      </c>
      <c r="Y14" s="143"/>
      <c r="Z14" s="144">
        <v>1855</v>
      </c>
      <c r="AA14" s="145"/>
      <c r="AB14" s="234"/>
      <c r="AC14" s="215"/>
    </row>
    <row r="15" spans="1:37" ht="24.75" customHeight="1" thickTop="1" thickBot="1">
      <c r="A15" s="148" t="s">
        <v>43</v>
      </c>
      <c r="B15" s="20" t="s">
        <v>54</v>
      </c>
      <c r="C15" s="22" t="s">
        <v>44</v>
      </c>
      <c r="D15" s="321">
        <v>20000</v>
      </c>
      <c r="E15" s="323"/>
      <c r="F15" s="321">
        <v>20000</v>
      </c>
      <c r="G15" s="323"/>
      <c r="H15" s="310">
        <v>0</v>
      </c>
      <c r="I15" s="311"/>
      <c r="J15" s="310">
        <v>15000</v>
      </c>
      <c r="K15" s="311"/>
      <c r="L15" s="310">
        <v>12500</v>
      </c>
      <c r="M15" s="311"/>
      <c r="N15" s="310">
        <v>12500</v>
      </c>
      <c r="O15" s="311"/>
      <c r="P15" s="310">
        <v>5000</v>
      </c>
      <c r="Q15" s="311"/>
      <c r="R15" s="310">
        <v>0</v>
      </c>
      <c r="S15" s="311"/>
      <c r="T15" s="310">
        <v>0</v>
      </c>
      <c r="U15" s="311"/>
      <c r="V15" s="310">
        <v>0</v>
      </c>
      <c r="W15" s="311"/>
      <c r="X15" s="310">
        <v>0</v>
      </c>
      <c r="Y15" s="311"/>
      <c r="Z15" s="321">
        <v>0</v>
      </c>
      <c r="AA15" s="322"/>
      <c r="AB15" s="268"/>
      <c r="AC15" s="158"/>
    </row>
    <row r="16" spans="1:37" ht="24.75" customHeight="1" thickTop="1">
      <c r="A16" s="149"/>
      <c r="B16" s="20" t="s">
        <v>67</v>
      </c>
      <c r="C16" s="19" t="s">
        <v>45</v>
      </c>
      <c r="D16" s="318">
        <v>13000</v>
      </c>
      <c r="E16" s="318"/>
      <c r="F16" s="318">
        <v>15000</v>
      </c>
      <c r="G16" s="318"/>
      <c r="H16" s="301">
        <v>9000</v>
      </c>
      <c r="I16" s="301"/>
      <c r="J16" s="301">
        <v>14000</v>
      </c>
      <c r="K16" s="301"/>
      <c r="L16" s="301">
        <v>14000</v>
      </c>
      <c r="M16" s="301"/>
      <c r="N16" s="301">
        <v>15000</v>
      </c>
      <c r="O16" s="301"/>
      <c r="P16" s="301">
        <v>0</v>
      </c>
      <c r="Q16" s="301"/>
      <c r="R16" s="301">
        <v>0</v>
      </c>
      <c r="S16" s="301"/>
      <c r="T16" s="301">
        <v>0</v>
      </c>
      <c r="U16" s="301"/>
      <c r="V16" s="301">
        <v>0</v>
      </c>
      <c r="W16" s="301"/>
      <c r="X16" s="301">
        <v>0</v>
      </c>
      <c r="Y16" s="301"/>
      <c r="Z16" s="318">
        <v>0</v>
      </c>
      <c r="AA16" s="96"/>
      <c r="AB16" s="263"/>
      <c r="AC16" s="99"/>
    </row>
    <row r="17" spans="1:29" ht="24.75" customHeight="1">
      <c r="A17" s="149"/>
      <c r="B17" s="21"/>
      <c r="C17" s="19" t="s">
        <v>46</v>
      </c>
      <c r="D17" s="318">
        <v>0</v>
      </c>
      <c r="E17" s="318"/>
      <c r="F17" s="318">
        <v>0</v>
      </c>
      <c r="G17" s="318"/>
      <c r="H17" s="301">
        <v>0</v>
      </c>
      <c r="I17" s="301"/>
      <c r="J17" s="301">
        <v>0</v>
      </c>
      <c r="K17" s="301"/>
      <c r="L17" s="301">
        <v>0</v>
      </c>
      <c r="M17" s="301"/>
      <c r="N17" s="301">
        <v>0</v>
      </c>
      <c r="O17" s="301"/>
      <c r="P17" s="301">
        <v>0</v>
      </c>
      <c r="Q17" s="301"/>
      <c r="R17" s="301">
        <v>0</v>
      </c>
      <c r="S17" s="301"/>
      <c r="T17" s="301">
        <v>0</v>
      </c>
      <c r="U17" s="301"/>
      <c r="V17" s="301">
        <v>0</v>
      </c>
      <c r="W17" s="301"/>
      <c r="X17" s="301">
        <v>0</v>
      </c>
      <c r="Y17" s="301"/>
      <c r="Z17" s="318">
        <v>0</v>
      </c>
      <c r="AA17" s="96"/>
      <c r="AB17" s="263"/>
      <c r="AC17" s="99"/>
    </row>
    <row r="18" spans="1:29" ht="24.75" customHeight="1">
      <c r="A18" s="149"/>
      <c r="B18" s="100" t="s">
        <v>28</v>
      </c>
      <c r="C18" s="101"/>
      <c r="D18" s="318">
        <v>2232</v>
      </c>
      <c r="E18" s="318"/>
      <c r="F18" s="318">
        <v>4776</v>
      </c>
      <c r="G18" s="318"/>
      <c r="H18" s="301">
        <v>3136</v>
      </c>
      <c r="I18" s="301"/>
      <c r="J18" s="301">
        <v>12040</v>
      </c>
      <c r="K18" s="301"/>
      <c r="L18" s="301">
        <v>16256</v>
      </c>
      <c r="M18" s="301"/>
      <c r="N18" s="301">
        <v>24408</v>
      </c>
      <c r="O18" s="301"/>
      <c r="P18" s="301">
        <v>16508</v>
      </c>
      <c r="Q18" s="301"/>
      <c r="R18" s="301">
        <v>4032</v>
      </c>
      <c r="S18" s="301"/>
      <c r="T18" s="301">
        <v>20976</v>
      </c>
      <c r="U18" s="301"/>
      <c r="V18" s="301">
        <v>3216</v>
      </c>
      <c r="W18" s="301"/>
      <c r="X18" s="301">
        <v>6272</v>
      </c>
      <c r="Y18" s="301"/>
      <c r="Z18" s="318">
        <v>9524</v>
      </c>
      <c r="AA18" s="96"/>
      <c r="AB18" s="263"/>
      <c r="AC18" s="99"/>
    </row>
    <row r="19" spans="1:29" ht="24.75" customHeight="1">
      <c r="A19" s="149"/>
      <c r="B19" s="100" t="s">
        <v>29</v>
      </c>
      <c r="C19" s="101"/>
      <c r="D19" s="318">
        <v>4000</v>
      </c>
      <c r="E19" s="318"/>
      <c r="F19" s="318">
        <v>4000</v>
      </c>
      <c r="G19" s="318"/>
      <c r="H19" s="301">
        <v>900</v>
      </c>
      <c r="I19" s="301"/>
      <c r="J19" s="301">
        <v>3600</v>
      </c>
      <c r="K19" s="301"/>
      <c r="L19" s="301">
        <v>5850</v>
      </c>
      <c r="M19" s="301"/>
      <c r="N19" s="301">
        <v>5400</v>
      </c>
      <c r="O19" s="301"/>
      <c r="P19" s="301">
        <v>4500</v>
      </c>
      <c r="Q19" s="301"/>
      <c r="R19" s="301">
        <v>450</v>
      </c>
      <c r="S19" s="301"/>
      <c r="T19" s="301">
        <v>4950</v>
      </c>
      <c r="U19" s="301"/>
      <c r="V19" s="301">
        <v>450</v>
      </c>
      <c r="W19" s="301"/>
      <c r="X19" s="301">
        <v>2700</v>
      </c>
      <c r="Y19" s="301"/>
      <c r="Z19" s="318">
        <v>1300</v>
      </c>
      <c r="AA19" s="96"/>
      <c r="AB19" s="263"/>
      <c r="AC19" s="99"/>
    </row>
    <row r="20" spans="1:29" ht="24.75" customHeight="1" thickBot="1">
      <c r="A20" s="150"/>
      <c r="B20" s="138" t="s">
        <v>30</v>
      </c>
      <c r="C20" s="139"/>
      <c r="D20" s="320">
        <v>0</v>
      </c>
      <c r="E20" s="320"/>
      <c r="F20" s="320">
        <v>0</v>
      </c>
      <c r="G20" s="320"/>
      <c r="H20" s="309">
        <v>0</v>
      </c>
      <c r="I20" s="309"/>
      <c r="J20" s="309">
        <v>0</v>
      </c>
      <c r="K20" s="309"/>
      <c r="L20" s="309">
        <v>10000</v>
      </c>
      <c r="M20" s="309"/>
      <c r="N20" s="309">
        <v>0</v>
      </c>
      <c r="O20" s="309"/>
      <c r="P20" s="309">
        <v>0</v>
      </c>
      <c r="Q20" s="309"/>
      <c r="R20" s="309">
        <v>0</v>
      </c>
      <c r="S20" s="309"/>
      <c r="T20" s="309">
        <v>0</v>
      </c>
      <c r="U20" s="309"/>
      <c r="V20" s="309">
        <v>0</v>
      </c>
      <c r="W20" s="309"/>
      <c r="X20" s="309">
        <v>18000</v>
      </c>
      <c r="Y20" s="309"/>
      <c r="Z20" s="320">
        <v>0</v>
      </c>
      <c r="AA20" s="144"/>
      <c r="AB20" s="267"/>
      <c r="AC20" s="147"/>
    </row>
    <row r="21" spans="1:29" ht="24.75" customHeight="1" thickTop="1">
      <c r="A21" s="77" t="s">
        <v>31</v>
      </c>
      <c r="B21" s="78"/>
      <c r="C21" s="79"/>
      <c r="D21" s="84">
        <f>INT(D7*D11+D8*D13+D10*D12+D15+D16+D17+D18+D19+D20)</f>
        <v>119232</v>
      </c>
      <c r="E21" s="85"/>
      <c r="F21" s="84">
        <f>INT(F7*F11+F8*F13+F10*F12+F15+F16+F17+F18+F19+F20+F9*F12)</f>
        <v>141026</v>
      </c>
      <c r="G21" s="85"/>
      <c r="H21" s="82">
        <f t="shared" ref="H21" si="0">INT(H7*H11+H8*H13+H10*H12+H15+H16+H17+H18+H19+H20)</f>
        <v>85036</v>
      </c>
      <c r="I21" s="83"/>
      <c r="J21" s="82">
        <f t="shared" ref="J21" si="1">INT(J7*J11+J8*J13+J10*J12+J15+J16+J17+J18+J19+J20)</f>
        <v>156640</v>
      </c>
      <c r="K21" s="83"/>
      <c r="L21" s="82">
        <f t="shared" ref="L21" si="2">INT(L7*L11+L8*L13+L10*L12+L15+L16+L17+L18+L19+L20)</f>
        <v>170606</v>
      </c>
      <c r="M21" s="83"/>
      <c r="N21" s="82">
        <f t="shared" ref="N21" si="3">INT(N7*N11+N8*N13+N10*N12+N15+N16+N17+N18+N19+N20)</f>
        <v>169308</v>
      </c>
      <c r="O21" s="83"/>
      <c r="P21" s="82">
        <f>INT(P7*P11+P8*P13+P10*P12+P15+P16+P17+P18+P19+P20)</f>
        <v>211258</v>
      </c>
      <c r="Q21" s="83"/>
      <c r="R21" s="82">
        <f>INT(R7*R11+R8*R13+R10*R12+R15+R16+R17+R18+R19+R20)</f>
        <v>146982</v>
      </c>
      <c r="S21" s="83"/>
      <c r="T21" s="82">
        <f>INT(T7*T11+T8*T13+T10*T12+T15+T16+T17+T18+T19+T20+T9*T12)</f>
        <v>215628</v>
      </c>
      <c r="U21" s="83"/>
      <c r="V21" s="82">
        <f>INT(V7*V11+V8*V13+V10*V12+V15+V16+V17+V18+V19+V20+V9*V12)</f>
        <v>128501</v>
      </c>
      <c r="W21" s="83"/>
      <c r="X21" s="82">
        <f t="shared" ref="X21" si="4">INT(X7*X11+X8*X13+X10*X12+X15+X16+X17+X18+X19+X20)</f>
        <v>121972</v>
      </c>
      <c r="Y21" s="83"/>
      <c r="Z21" s="84">
        <f>INT(Z7*Z11+Z8*Z13+Z10*Z12+Z15+Z16+Z17+Z18+Z19+Z20+Z9*Z12)</f>
        <v>219526</v>
      </c>
      <c r="AA21" s="240"/>
      <c r="AB21" s="262"/>
      <c r="AC21" s="87"/>
    </row>
    <row r="22" spans="1:29" ht="24.75" customHeight="1" thickBot="1">
      <c r="A22" s="221" t="s">
        <v>40</v>
      </c>
      <c r="B22" s="222"/>
      <c r="C22" s="223"/>
      <c r="D22" s="73"/>
      <c r="E22" s="74"/>
      <c r="F22" s="73"/>
      <c r="G22" s="74"/>
      <c r="H22" s="71"/>
      <c r="I22" s="72"/>
      <c r="J22" s="71"/>
      <c r="K22" s="72"/>
      <c r="L22" s="71"/>
      <c r="M22" s="72"/>
      <c r="N22" s="71"/>
      <c r="O22" s="72"/>
      <c r="P22" s="71"/>
      <c r="Q22" s="72"/>
      <c r="R22" s="71"/>
      <c r="S22" s="72"/>
      <c r="T22" s="71"/>
      <c r="U22" s="72"/>
      <c r="V22" s="71"/>
      <c r="W22" s="72"/>
      <c r="X22" s="71"/>
      <c r="Y22" s="72"/>
      <c r="Z22" s="73"/>
      <c r="AA22" s="74"/>
      <c r="AB22" s="261"/>
      <c r="AC22" s="76"/>
    </row>
    <row r="23" spans="1:29" ht="24.75" customHeight="1" thickBot="1">
      <c r="A23" s="122" t="s">
        <v>19</v>
      </c>
      <c r="B23" s="123"/>
      <c r="C23" s="124"/>
      <c r="D23" s="274">
        <f>D21+D22</f>
        <v>119232</v>
      </c>
      <c r="E23" s="275"/>
      <c r="F23" s="274">
        <f>F21+F22</f>
        <v>141026</v>
      </c>
      <c r="G23" s="275"/>
      <c r="H23" s="272">
        <f t="shared" ref="H23" si="5">H21+H22</f>
        <v>85036</v>
      </c>
      <c r="I23" s="273"/>
      <c r="J23" s="272">
        <f t="shared" ref="J23" si="6">J21+J22</f>
        <v>156640</v>
      </c>
      <c r="K23" s="273"/>
      <c r="L23" s="272">
        <f t="shared" ref="L23" si="7">L21+L22</f>
        <v>170606</v>
      </c>
      <c r="M23" s="273"/>
      <c r="N23" s="272">
        <f t="shared" ref="N23" si="8">N21+N22</f>
        <v>169308</v>
      </c>
      <c r="O23" s="273"/>
      <c r="P23" s="272">
        <f t="shared" ref="P23" si="9">P21+P22</f>
        <v>211258</v>
      </c>
      <c r="Q23" s="273"/>
      <c r="R23" s="272">
        <f t="shared" ref="R23" si="10">R21+R22</f>
        <v>146982</v>
      </c>
      <c r="S23" s="273"/>
      <c r="T23" s="272">
        <f t="shared" ref="T23" si="11">T21+T22</f>
        <v>215628</v>
      </c>
      <c r="U23" s="273"/>
      <c r="V23" s="272">
        <f t="shared" ref="V23" si="12">V21+V22</f>
        <v>128501</v>
      </c>
      <c r="W23" s="273"/>
      <c r="X23" s="272">
        <f t="shared" ref="X23" si="13">X21+X22</f>
        <v>121972</v>
      </c>
      <c r="Y23" s="273"/>
      <c r="Z23" s="274">
        <f t="shared" ref="Z23" si="14">Z21+Z22</f>
        <v>219526</v>
      </c>
      <c r="AA23" s="275"/>
      <c r="AB23" s="266"/>
      <c r="AC23" s="132"/>
    </row>
    <row r="24" spans="1:29" ht="24.75" customHeight="1">
      <c r="A24" s="88" t="s">
        <v>33</v>
      </c>
      <c r="B24" s="108" t="s">
        <v>34</v>
      </c>
      <c r="C24" s="109"/>
      <c r="D24" s="318">
        <f>D23*0.003</f>
        <v>357.69600000000003</v>
      </c>
      <c r="E24" s="318"/>
      <c r="F24" s="318">
        <f t="shared" ref="F24:F28" si="15">F23*0.003</f>
        <v>423.07800000000003</v>
      </c>
      <c r="G24" s="318"/>
      <c r="H24" s="301">
        <f>H23*0.003</f>
        <v>255.108</v>
      </c>
      <c r="I24" s="301"/>
      <c r="J24" s="301">
        <f>J23*0.003</f>
        <v>469.92</v>
      </c>
      <c r="K24" s="301"/>
      <c r="L24" s="301">
        <f>L23*0.003</f>
        <v>511.81799999999998</v>
      </c>
      <c r="M24" s="301"/>
      <c r="N24" s="301">
        <f>N23*0.003</f>
        <v>507.92400000000004</v>
      </c>
      <c r="O24" s="301"/>
      <c r="P24" s="301">
        <v>0</v>
      </c>
      <c r="Q24" s="301"/>
      <c r="R24" s="301">
        <v>0</v>
      </c>
      <c r="S24" s="301"/>
      <c r="T24" s="301">
        <v>0</v>
      </c>
      <c r="U24" s="301"/>
      <c r="V24" s="301">
        <v>0</v>
      </c>
      <c r="W24" s="301"/>
      <c r="X24" s="301">
        <v>0</v>
      </c>
      <c r="Y24" s="301"/>
      <c r="Z24" s="318">
        <v>0</v>
      </c>
      <c r="AA24" s="96"/>
      <c r="AB24" s="264"/>
      <c r="AC24" s="105"/>
    </row>
    <row r="25" spans="1:29" ht="24.75" customHeight="1">
      <c r="A25" s="89"/>
      <c r="B25" s="100" t="s">
        <v>35</v>
      </c>
      <c r="C25" s="101"/>
      <c r="D25" s="318">
        <v>1750</v>
      </c>
      <c r="E25" s="318"/>
      <c r="F25" s="318">
        <v>2680</v>
      </c>
      <c r="G25" s="318"/>
      <c r="H25" s="301">
        <v>0</v>
      </c>
      <c r="I25" s="301"/>
      <c r="J25" s="301">
        <v>2920</v>
      </c>
      <c r="K25" s="301"/>
      <c r="L25" s="301">
        <v>3200</v>
      </c>
      <c r="M25" s="301"/>
      <c r="N25" s="301">
        <v>3120</v>
      </c>
      <c r="O25" s="301"/>
      <c r="P25" s="301">
        <v>4630</v>
      </c>
      <c r="Q25" s="301"/>
      <c r="R25" s="301">
        <v>2980</v>
      </c>
      <c r="S25" s="301"/>
      <c r="T25" s="301">
        <v>6420</v>
      </c>
      <c r="U25" s="301"/>
      <c r="V25" s="301">
        <v>1400</v>
      </c>
      <c r="W25" s="301"/>
      <c r="X25" s="301">
        <v>890</v>
      </c>
      <c r="Y25" s="301"/>
      <c r="Z25" s="318">
        <v>5050</v>
      </c>
      <c r="AA25" s="96"/>
      <c r="AB25" s="263"/>
      <c r="AC25" s="99"/>
    </row>
    <row r="26" spans="1:29" ht="24.75" customHeight="1">
      <c r="A26" s="89"/>
      <c r="B26" s="100" t="s">
        <v>48</v>
      </c>
      <c r="C26" s="101"/>
      <c r="D26" s="318">
        <v>7200</v>
      </c>
      <c r="E26" s="318"/>
      <c r="F26" s="318">
        <v>7200</v>
      </c>
      <c r="G26" s="318"/>
      <c r="H26" s="301">
        <v>10600</v>
      </c>
      <c r="I26" s="301"/>
      <c r="J26" s="301">
        <v>0</v>
      </c>
      <c r="K26" s="301"/>
      <c r="L26" s="301">
        <v>0</v>
      </c>
      <c r="M26" s="301"/>
      <c r="N26" s="301">
        <v>0</v>
      </c>
      <c r="O26" s="301"/>
      <c r="P26" s="301">
        <v>0</v>
      </c>
      <c r="Q26" s="301"/>
      <c r="R26" s="301">
        <v>0</v>
      </c>
      <c r="S26" s="301"/>
      <c r="T26" s="301">
        <v>0</v>
      </c>
      <c r="U26" s="301"/>
      <c r="V26" s="301">
        <v>0</v>
      </c>
      <c r="W26" s="301"/>
      <c r="X26" s="301">
        <v>0</v>
      </c>
      <c r="Y26" s="301"/>
      <c r="Z26" s="318">
        <v>0</v>
      </c>
      <c r="AA26" s="96"/>
      <c r="AB26" s="263"/>
      <c r="AC26" s="99"/>
    </row>
    <row r="27" spans="1:29" ht="24.75" customHeight="1">
      <c r="A27" s="90"/>
      <c r="B27" s="100" t="s">
        <v>49</v>
      </c>
      <c r="C27" s="101"/>
      <c r="D27" s="318">
        <v>0</v>
      </c>
      <c r="E27" s="318"/>
      <c r="F27" s="318">
        <v>0</v>
      </c>
      <c r="G27" s="318"/>
      <c r="H27" s="301">
        <v>0</v>
      </c>
      <c r="I27" s="301"/>
      <c r="J27" s="301">
        <f t="shared" ref="J27:J28" si="16">J26*0.003</f>
        <v>0</v>
      </c>
      <c r="K27" s="301"/>
      <c r="L27" s="301">
        <f t="shared" ref="L27" si="17">L26*0.003</f>
        <v>0</v>
      </c>
      <c r="M27" s="301"/>
      <c r="N27" s="301">
        <f t="shared" ref="N27" si="18">N26*0.003</f>
        <v>0</v>
      </c>
      <c r="O27" s="301"/>
      <c r="P27" s="301">
        <f t="shared" ref="P27" si="19">P26*0.003</f>
        <v>0</v>
      </c>
      <c r="Q27" s="301"/>
      <c r="R27" s="301">
        <f t="shared" ref="R27:R28" si="20">R26*0.003</f>
        <v>0</v>
      </c>
      <c r="S27" s="301"/>
      <c r="T27" s="301">
        <f t="shared" ref="T27" si="21">T26*0.003</f>
        <v>0</v>
      </c>
      <c r="U27" s="301"/>
      <c r="V27" s="301">
        <f t="shared" ref="V27:V28" si="22">V26*0.003</f>
        <v>0</v>
      </c>
      <c r="W27" s="301"/>
      <c r="X27" s="301">
        <f t="shared" ref="X27:X28" si="23">X26*0.003</f>
        <v>0</v>
      </c>
      <c r="Y27" s="301"/>
      <c r="Z27" s="318">
        <f t="shared" ref="Z27:Z28" si="24">Z26*0.003</f>
        <v>0</v>
      </c>
      <c r="AA27" s="96"/>
      <c r="AB27" s="262"/>
      <c r="AC27" s="87"/>
    </row>
    <row r="28" spans="1:29" ht="24.75" customHeight="1" thickBot="1">
      <c r="A28" s="91"/>
      <c r="B28" s="112" t="s">
        <v>52</v>
      </c>
      <c r="C28" s="113"/>
      <c r="D28" s="319">
        <f t="shared" ref="D28" si="25">D27*0.003</f>
        <v>0</v>
      </c>
      <c r="E28" s="319"/>
      <c r="F28" s="319">
        <f t="shared" si="15"/>
        <v>0</v>
      </c>
      <c r="G28" s="319"/>
      <c r="H28" s="302">
        <f t="shared" ref="H28" si="26">H27*0.003</f>
        <v>0</v>
      </c>
      <c r="I28" s="302"/>
      <c r="J28" s="302">
        <f t="shared" si="16"/>
        <v>0</v>
      </c>
      <c r="K28" s="302"/>
      <c r="L28" s="302">
        <v>9000</v>
      </c>
      <c r="M28" s="302"/>
      <c r="N28" s="302">
        <v>24000</v>
      </c>
      <c r="O28" s="302"/>
      <c r="P28" s="302">
        <v>13500</v>
      </c>
      <c r="Q28" s="302"/>
      <c r="R28" s="302">
        <f t="shared" si="20"/>
        <v>0</v>
      </c>
      <c r="S28" s="302"/>
      <c r="T28" s="302">
        <v>12000</v>
      </c>
      <c r="U28" s="302"/>
      <c r="V28" s="302">
        <f t="shared" si="22"/>
        <v>0</v>
      </c>
      <c r="W28" s="302"/>
      <c r="X28" s="302">
        <f t="shared" si="23"/>
        <v>0</v>
      </c>
      <c r="Y28" s="302"/>
      <c r="Z28" s="319">
        <f t="shared" si="24"/>
        <v>0</v>
      </c>
      <c r="AA28" s="118"/>
      <c r="AB28" s="261"/>
      <c r="AC28" s="76"/>
    </row>
    <row r="29" spans="1:29" ht="24.75" customHeight="1" thickBot="1">
      <c r="A29" s="77" t="s">
        <v>37</v>
      </c>
      <c r="B29" s="78"/>
      <c r="C29" s="79"/>
      <c r="D29" s="315">
        <f>SUM(D24:D28)</f>
        <v>9307.6959999999999</v>
      </c>
      <c r="E29" s="317"/>
      <c r="F29" s="315">
        <f>SUM(F24:F28)</f>
        <v>10303.078</v>
      </c>
      <c r="G29" s="317"/>
      <c r="H29" s="299">
        <f t="shared" ref="H29" si="27">SUM(H24:H28)</f>
        <v>10855.108</v>
      </c>
      <c r="I29" s="300"/>
      <c r="J29" s="299">
        <f t="shared" ref="J29" si="28">SUM(J24:J28)</f>
        <v>3389.92</v>
      </c>
      <c r="K29" s="300"/>
      <c r="L29" s="299">
        <f>SUM(L24:L28)</f>
        <v>12711.817999999999</v>
      </c>
      <c r="M29" s="300"/>
      <c r="N29" s="299">
        <f t="shared" ref="N29" si="29">SUM(N24:N28)</f>
        <v>27627.923999999999</v>
      </c>
      <c r="O29" s="300"/>
      <c r="P29" s="299">
        <f>SUM(P24:P28)</f>
        <v>18130</v>
      </c>
      <c r="Q29" s="300"/>
      <c r="R29" s="299">
        <f t="shared" ref="R29" si="30">SUM(R24:R28)</f>
        <v>2980</v>
      </c>
      <c r="S29" s="300"/>
      <c r="T29" s="299">
        <f>SUM(T24:T28)</f>
        <v>18420</v>
      </c>
      <c r="U29" s="300"/>
      <c r="V29" s="299">
        <f t="shared" ref="V29" si="31">SUM(V24:V28)</f>
        <v>1400</v>
      </c>
      <c r="W29" s="300"/>
      <c r="X29" s="299">
        <f t="shared" ref="X29" si="32">SUM(X24:X28)</f>
        <v>890</v>
      </c>
      <c r="Y29" s="300"/>
      <c r="Z29" s="315">
        <f t="shared" ref="Z29" si="33">SUM(Z24:Z28)</f>
        <v>5050</v>
      </c>
      <c r="AA29" s="316"/>
      <c r="AB29" s="262"/>
      <c r="AC29" s="87"/>
    </row>
    <row r="30" spans="1:29" ht="24.75" customHeight="1" thickTop="1" thickBot="1">
      <c r="A30" s="66" t="s">
        <v>38</v>
      </c>
      <c r="B30" s="67"/>
      <c r="C30" s="68"/>
      <c r="D30" s="62">
        <f>D23-D29</f>
        <v>109924.304</v>
      </c>
      <c r="E30" s="63"/>
      <c r="F30" s="62">
        <f>F23-F29+F25</f>
        <v>133402.92200000002</v>
      </c>
      <c r="G30" s="63"/>
      <c r="H30" s="69">
        <f>H23-H29</f>
        <v>74180.891999999993</v>
      </c>
      <c r="I30" s="70"/>
      <c r="J30" s="69">
        <f>J23-J29</f>
        <v>153250.07999999999</v>
      </c>
      <c r="K30" s="70"/>
      <c r="L30" s="69">
        <f>L23-L29</f>
        <v>157894.182</v>
      </c>
      <c r="M30" s="70"/>
      <c r="N30" s="69">
        <f>N23-N29</f>
        <v>141680.076</v>
      </c>
      <c r="O30" s="70"/>
      <c r="P30" s="69">
        <f>P23-P29</f>
        <v>193128</v>
      </c>
      <c r="Q30" s="70"/>
      <c r="R30" s="69">
        <f>R23-R29</f>
        <v>144002</v>
      </c>
      <c r="S30" s="70"/>
      <c r="T30" s="69">
        <f>T23-T29</f>
        <v>197208</v>
      </c>
      <c r="U30" s="70"/>
      <c r="V30" s="69">
        <f>V23-V29+750</f>
        <v>127851</v>
      </c>
      <c r="W30" s="70"/>
      <c r="X30" s="60">
        <f>X21-X29</f>
        <v>121082</v>
      </c>
      <c r="Y30" s="61"/>
      <c r="Z30" s="62">
        <f>Z23-Z29</f>
        <v>214476</v>
      </c>
      <c r="AA30" s="239"/>
      <c r="AB30" s="278"/>
      <c r="AC30" s="65"/>
    </row>
    <row r="32" spans="1:29" ht="25.5" customHeight="1">
      <c r="A32" s="205" t="s">
        <v>87</v>
      </c>
      <c r="B32" s="205"/>
      <c r="C32" s="216"/>
      <c r="D32" s="216"/>
      <c r="E32" s="216"/>
      <c r="F32" s="216"/>
      <c r="G32" s="216"/>
      <c r="H32" s="216"/>
      <c r="I32" s="216"/>
      <c r="J32" s="216"/>
      <c r="K32" s="216"/>
      <c r="L32" s="216"/>
      <c r="M32" s="216"/>
      <c r="N32" s="216"/>
      <c r="O32" s="216"/>
      <c r="P32" s="216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6"/>
    </row>
    <row r="33" spans="1:29" ht="25.5" customHeight="1" thickBot="1">
      <c r="A33" s="217"/>
      <c r="B33" s="217"/>
      <c r="C33" s="217"/>
      <c r="D33" s="217"/>
      <c r="E33" s="217"/>
      <c r="F33" s="217"/>
      <c r="G33" s="217"/>
      <c r="H33" s="217"/>
      <c r="I33" s="217"/>
      <c r="J33" s="217"/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7"/>
      <c r="AB33" s="217"/>
      <c r="AC33" s="217"/>
    </row>
    <row r="34" spans="1:29" ht="25.5" customHeight="1" thickTop="1">
      <c r="A34" s="180" t="s">
        <v>0</v>
      </c>
      <c r="B34" s="181"/>
      <c r="C34" s="181"/>
      <c r="D34" s="182"/>
      <c r="E34" s="183" t="s">
        <v>1</v>
      </c>
      <c r="F34" s="181"/>
      <c r="G34" s="181"/>
      <c r="H34" s="181"/>
      <c r="I34" s="181"/>
      <c r="J34" s="181"/>
      <c r="K34" s="182"/>
      <c r="L34" s="183" t="s">
        <v>2</v>
      </c>
      <c r="M34" s="181"/>
      <c r="N34" s="181"/>
      <c r="O34" s="181"/>
      <c r="P34" s="181"/>
      <c r="Q34" s="181"/>
      <c r="R34" s="182"/>
      <c r="S34" s="183" t="s">
        <v>3</v>
      </c>
      <c r="T34" s="181"/>
      <c r="U34" s="181"/>
      <c r="V34" s="181"/>
      <c r="W34" s="181"/>
      <c r="X34" s="181"/>
      <c r="Y34" s="182"/>
      <c r="Z34" s="181" t="s">
        <v>4</v>
      </c>
      <c r="AA34" s="181"/>
      <c r="AB34" s="181"/>
      <c r="AC34" s="184"/>
    </row>
    <row r="35" spans="1:29" ht="25.5" customHeight="1" thickBot="1">
      <c r="A35" s="185"/>
      <c r="B35" s="186"/>
      <c r="C35" s="187"/>
      <c r="D35" s="139"/>
      <c r="E35" s="188" t="s">
        <v>47</v>
      </c>
      <c r="F35" s="189"/>
      <c r="G35" s="189"/>
      <c r="H35" s="189"/>
      <c r="I35" s="189"/>
      <c r="J35" s="189"/>
      <c r="K35" s="190"/>
      <c r="L35" s="138"/>
      <c r="M35" s="187"/>
      <c r="N35" s="187"/>
      <c r="O35" s="187"/>
      <c r="P35" s="187"/>
      <c r="Q35" s="187"/>
      <c r="R35" s="139"/>
      <c r="S35" s="191" t="s">
        <v>53</v>
      </c>
      <c r="T35" s="192"/>
      <c r="U35" s="192"/>
      <c r="V35" s="192"/>
      <c r="W35" s="192"/>
      <c r="X35" s="192"/>
      <c r="Y35" s="193"/>
      <c r="Z35" s="194" t="s">
        <v>5</v>
      </c>
      <c r="AA35" s="194"/>
      <c r="AB35" s="194"/>
      <c r="AC35" s="195"/>
    </row>
    <row r="36" spans="1:29" ht="25.5" customHeight="1" thickTop="1" thickBo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25.5" customHeight="1">
      <c r="A37" s="170" t="s">
        <v>6</v>
      </c>
      <c r="B37" s="171"/>
      <c r="C37" s="172"/>
      <c r="D37" s="173" t="s">
        <v>85</v>
      </c>
      <c r="E37" s="174"/>
      <c r="F37" s="173" t="s">
        <v>12</v>
      </c>
      <c r="G37" s="174"/>
      <c r="H37" s="167" t="s">
        <v>13</v>
      </c>
      <c r="I37" s="168"/>
      <c r="J37" s="167" t="s">
        <v>14</v>
      </c>
      <c r="K37" s="168"/>
      <c r="L37" s="167" t="s">
        <v>15</v>
      </c>
      <c r="M37" s="168"/>
      <c r="N37" s="167" t="s">
        <v>16</v>
      </c>
      <c r="O37" s="168"/>
      <c r="P37" s="167" t="s">
        <v>17</v>
      </c>
      <c r="Q37" s="168"/>
      <c r="R37" s="167" t="s">
        <v>18</v>
      </c>
      <c r="S37" s="168"/>
      <c r="T37" s="167" t="s">
        <v>7</v>
      </c>
      <c r="U37" s="168"/>
      <c r="V37" s="167" t="s">
        <v>8</v>
      </c>
      <c r="W37" s="168"/>
      <c r="X37" s="167" t="s">
        <v>9</v>
      </c>
      <c r="Y37" s="168"/>
      <c r="Z37" s="167" t="s">
        <v>10</v>
      </c>
      <c r="AA37" s="237"/>
      <c r="AB37" s="238" t="s">
        <v>19</v>
      </c>
      <c r="AC37" s="169"/>
    </row>
    <row r="38" spans="1:29" ht="25.5" customHeight="1">
      <c r="A38" s="162" t="s">
        <v>41</v>
      </c>
      <c r="B38" s="163"/>
      <c r="C38" s="164"/>
      <c r="D38" s="33">
        <v>13</v>
      </c>
      <c r="E38" s="34" t="s">
        <v>20</v>
      </c>
      <c r="F38" s="33">
        <v>15</v>
      </c>
      <c r="G38" s="34" t="s">
        <v>20</v>
      </c>
      <c r="H38" s="3">
        <v>9</v>
      </c>
      <c r="I38" s="4" t="s">
        <v>20</v>
      </c>
      <c r="J38" s="3">
        <v>14</v>
      </c>
      <c r="K38" s="4" t="s">
        <v>20</v>
      </c>
      <c r="L38" s="3">
        <v>14</v>
      </c>
      <c r="M38" s="4" t="s">
        <v>20</v>
      </c>
      <c r="N38" s="3">
        <v>14</v>
      </c>
      <c r="O38" s="4" t="s">
        <v>20</v>
      </c>
      <c r="P38" s="3">
        <v>17</v>
      </c>
      <c r="Q38" s="4" t="s">
        <v>20</v>
      </c>
      <c r="R38" s="3">
        <v>5</v>
      </c>
      <c r="S38" s="4" t="s">
        <v>20</v>
      </c>
      <c r="T38" s="3">
        <v>12</v>
      </c>
      <c r="U38" s="4" t="s">
        <v>20</v>
      </c>
      <c r="V38" s="3">
        <v>9</v>
      </c>
      <c r="W38" s="4" t="s">
        <v>20</v>
      </c>
      <c r="X38" s="3">
        <v>10</v>
      </c>
      <c r="Y38" s="4" t="s">
        <v>20</v>
      </c>
      <c r="Z38" s="3">
        <v>19</v>
      </c>
      <c r="AA38" s="4" t="s">
        <v>20</v>
      </c>
      <c r="AB38" s="24"/>
      <c r="AC38" s="9" t="s">
        <v>20</v>
      </c>
    </row>
    <row r="39" spans="1:29" ht="25.5" customHeight="1">
      <c r="A39" s="162" t="s">
        <v>42</v>
      </c>
      <c r="B39" s="163"/>
      <c r="C39" s="164"/>
      <c r="D39" s="33"/>
      <c r="E39" s="34" t="s">
        <v>20</v>
      </c>
      <c r="F39" s="33"/>
      <c r="G39" s="34" t="s">
        <v>20</v>
      </c>
      <c r="H39" s="3"/>
      <c r="I39" s="4" t="s">
        <v>20</v>
      </c>
      <c r="J39" s="3"/>
      <c r="K39" s="4" t="s">
        <v>20</v>
      </c>
      <c r="L39" s="3"/>
      <c r="M39" s="4" t="s">
        <v>20</v>
      </c>
      <c r="N39" s="3"/>
      <c r="O39" s="4" t="s">
        <v>20</v>
      </c>
      <c r="P39" s="3">
        <v>2</v>
      </c>
      <c r="Q39" s="4" t="s">
        <v>20</v>
      </c>
      <c r="R39" s="3">
        <v>8</v>
      </c>
      <c r="S39" s="4" t="s">
        <v>20</v>
      </c>
      <c r="T39" s="3">
        <v>6</v>
      </c>
      <c r="U39" s="4" t="s">
        <v>20</v>
      </c>
      <c r="V39" s="3">
        <v>3</v>
      </c>
      <c r="W39" s="4" t="s">
        <v>20</v>
      </c>
      <c r="X39" s="3"/>
      <c r="Y39" s="4" t="s">
        <v>20</v>
      </c>
      <c r="Z39" s="3">
        <v>2</v>
      </c>
      <c r="AA39" s="4" t="s">
        <v>20</v>
      </c>
      <c r="AB39" s="24"/>
      <c r="AC39" s="9" t="s">
        <v>21</v>
      </c>
    </row>
    <row r="40" spans="1:29" ht="25.5" customHeight="1">
      <c r="A40" s="162" t="s">
        <v>50</v>
      </c>
      <c r="B40" s="163"/>
      <c r="C40" s="164"/>
      <c r="D40" s="33"/>
      <c r="E40" s="34" t="s">
        <v>21</v>
      </c>
      <c r="F40" s="33">
        <v>1</v>
      </c>
      <c r="G40" s="34" t="s">
        <v>21</v>
      </c>
      <c r="H40" s="3"/>
      <c r="I40" s="4" t="s">
        <v>21</v>
      </c>
      <c r="J40" s="3"/>
      <c r="K40" s="4" t="s">
        <v>21</v>
      </c>
      <c r="L40" s="3"/>
      <c r="M40" s="4" t="s">
        <v>21</v>
      </c>
      <c r="N40" s="3"/>
      <c r="O40" s="4" t="s">
        <v>21</v>
      </c>
      <c r="P40" s="3"/>
      <c r="Q40" s="4" t="s">
        <v>21</v>
      </c>
      <c r="R40" s="3"/>
      <c r="S40" s="4" t="s">
        <v>21</v>
      </c>
      <c r="T40" s="3">
        <v>3</v>
      </c>
      <c r="U40" s="4" t="s">
        <v>21</v>
      </c>
      <c r="V40" s="3">
        <v>2.5</v>
      </c>
      <c r="W40" s="4" t="s">
        <v>21</v>
      </c>
      <c r="X40" s="3"/>
      <c r="Y40" s="4" t="s">
        <v>21</v>
      </c>
      <c r="Z40" s="3">
        <v>3</v>
      </c>
      <c r="AA40" s="4" t="s">
        <v>21</v>
      </c>
      <c r="AB40" s="24"/>
      <c r="AC40" s="9" t="s">
        <v>21</v>
      </c>
    </row>
    <row r="41" spans="1:29" ht="25.5" customHeight="1" thickBot="1">
      <c r="A41" s="162" t="s">
        <v>62</v>
      </c>
      <c r="B41" s="163"/>
      <c r="C41" s="164"/>
      <c r="D41" s="33"/>
      <c r="E41" s="34" t="s">
        <v>21</v>
      </c>
      <c r="F41" s="33"/>
      <c r="G41" s="34" t="s">
        <v>21</v>
      </c>
      <c r="H41" s="3"/>
      <c r="I41" s="4" t="s">
        <v>21</v>
      </c>
      <c r="J41" s="3"/>
      <c r="K41" s="4" t="s">
        <v>21</v>
      </c>
      <c r="L41" s="3"/>
      <c r="M41" s="4" t="s">
        <v>21</v>
      </c>
      <c r="N41" s="3"/>
      <c r="O41" s="4" t="s">
        <v>21</v>
      </c>
      <c r="P41" s="3"/>
      <c r="Q41" s="4" t="s">
        <v>21</v>
      </c>
      <c r="R41" s="3"/>
      <c r="S41" s="4" t="s">
        <v>21</v>
      </c>
      <c r="T41" s="3"/>
      <c r="U41" s="4" t="s">
        <v>21</v>
      </c>
      <c r="V41" s="3"/>
      <c r="W41" s="4" t="s">
        <v>21</v>
      </c>
      <c r="X41" s="3"/>
      <c r="Y41" s="4" t="s">
        <v>21</v>
      </c>
      <c r="Z41" s="3"/>
      <c r="AA41" s="4" t="s">
        <v>21</v>
      </c>
      <c r="AB41" s="24"/>
      <c r="AC41" s="9" t="s">
        <v>21</v>
      </c>
    </row>
    <row r="42" spans="1:29" ht="25.5" customHeight="1" thickTop="1">
      <c r="A42" s="77" t="s">
        <v>25</v>
      </c>
      <c r="B42" s="78"/>
      <c r="C42" s="79"/>
      <c r="D42" s="151">
        <v>8000</v>
      </c>
      <c r="E42" s="152"/>
      <c r="F42" s="151">
        <v>8000</v>
      </c>
      <c r="G42" s="152"/>
      <c r="H42" s="153">
        <v>8000</v>
      </c>
      <c r="I42" s="154"/>
      <c r="J42" s="153">
        <v>8000</v>
      </c>
      <c r="K42" s="154"/>
      <c r="L42" s="153">
        <v>8000</v>
      </c>
      <c r="M42" s="154"/>
      <c r="N42" s="153">
        <v>8000</v>
      </c>
      <c r="O42" s="154"/>
      <c r="P42" s="153">
        <v>9500</v>
      </c>
      <c r="Q42" s="154"/>
      <c r="R42" s="153">
        <v>9500</v>
      </c>
      <c r="S42" s="154"/>
      <c r="T42" s="153">
        <v>9500</v>
      </c>
      <c r="U42" s="154"/>
      <c r="V42" s="153">
        <v>9500</v>
      </c>
      <c r="W42" s="154"/>
      <c r="X42" s="153">
        <v>9500</v>
      </c>
      <c r="Y42" s="154"/>
      <c r="Z42" s="153">
        <v>9500</v>
      </c>
      <c r="AA42" s="154"/>
      <c r="AB42" s="235"/>
      <c r="AC42" s="236"/>
    </row>
    <row r="43" spans="1:29" ht="25.5" customHeight="1">
      <c r="A43" s="162" t="s">
        <v>50</v>
      </c>
      <c r="B43" s="163"/>
      <c r="C43" s="164"/>
      <c r="D43" s="106">
        <v>1250</v>
      </c>
      <c r="E43" s="107"/>
      <c r="F43" s="106">
        <v>1250</v>
      </c>
      <c r="G43" s="107"/>
      <c r="H43" s="94">
        <v>1250</v>
      </c>
      <c r="I43" s="95"/>
      <c r="J43" s="94">
        <v>1250</v>
      </c>
      <c r="K43" s="95"/>
      <c r="L43" s="94">
        <v>1250</v>
      </c>
      <c r="M43" s="95"/>
      <c r="N43" s="94">
        <v>1250</v>
      </c>
      <c r="O43" s="95"/>
      <c r="P43" s="94">
        <v>1484</v>
      </c>
      <c r="Q43" s="95"/>
      <c r="R43" s="94">
        <v>1484</v>
      </c>
      <c r="S43" s="95"/>
      <c r="T43" s="94">
        <v>1484</v>
      </c>
      <c r="U43" s="95"/>
      <c r="V43" s="94">
        <v>1484</v>
      </c>
      <c r="W43" s="95"/>
      <c r="X43" s="94">
        <v>1484</v>
      </c>
      <c r="Y43" s="95"/>
      <c r="Z43" s="94">
        <v>1484</v>
      </c>
      <c r="AA43" s="95"/>
      <c r="AB43" s="230"/>
      <c r="AC43" s="209"/>
    </row>
    <row r="44" spans="1:29" ht="25.5" customHeight="1">
      <c r="A44" s="165" t="s">
        <v>27</v>
      </c>
      <c r="B44" s="166"/>
      <c r="C44" s="163"/>
      <c r="D44" s="106">
        <v>10000</v>
      </c>
      <c r="E44" s="107"/>
      <c r="F44" s="106">
        <v>10000</v>
      </c>
      <c r="G44" s="107"/>
      <c r="H44" s="94">
        <v>10000</v>
      </c>
      <c r="I44" s="95"/>
      <c r="J44" s="94">
        <v>10000</v>
      </c>
      <c r="K44" s="95"/>
      <c r="L44" s="94">
        <v>10000</v>
      </c>
      <c r="M44" s="95"/>
      <c r="N44" s="94">
        <v>10000</v>
      </c>
      <c r="O44" s="95"/>
      <c r="P44" s="94">
        <v>11875</v>
      </c>
      <c r="Q44" s="95"/>
      <c r="R44" s="94">
        <v>11875</v>
      </c>
      <c r="S44" s="95"/>
      <c r="T44" s="94">
        <v>11875</v>
      </c>
      <c r="U44" s="95"/>
      <c r="V44" s="94">
        <v>11875</v>
      </c>
      <c r="W44" s="95"/>
      <c r="X44" s="94">
        <v>11875</v>
      </c>
      <c r="Y44" s="95"/>
      <c r="Z44" s="94">
        <v>11875</v>
      </c>
      <c r="AA44" s="95"/>
      <c r="AB44" s="230"/>
      <c r="AC44" s="209"/>
    </row>
    <row r="45" spans="1:29" ht="25.5" customHeight="1" thickBot="1">
      <c r="A45" s="159" t="s">
        <v>51</v>
      </c>
      <c r="B45" s="160"/>
      <c r="C45" s="161"/>
      <c r="D45" s="140">
        <v>1562</v>
      </c>
      <c r="E45" s="141"/>
      <c r="F45" s="140">
        <v>1562</v>
      </c>
      <c r="G45" s="141"/>
      <c r="H45" s="142">
        <v>1562</v>
      </c>
      <c r="I45" s="143"/>
      <c r="J45" s="142">
        <v>1562</v>
      </c>
      <c r="K45" s="143"/>
      <c r="L45" s="142">
        <v>1562</v>
      </c>
      <c r="M45" s="143"/>
      <c r="N45" s="142">
        <v>1562</v>
      </c>
      <c r="O45" s="143"/>
      <c r="P45" s="142">
        <v>1855</v>
      </c>
      <c r="Q45" s="143"/>
      <c r="R45" s="142">
        <v>1855</v>
      </c>
      <c r="S45" s="143"/>
      <c r="T45" s="142">
        <v>1855</v>
      </c>
      <c r="U45" s="143"/>
      <c r="V45" s="142">
        <v>1855</v>
      </c>
      <c r="W45" s="143"/>
      <c r="X45" s="142">
        <v>1855</v>
      </c>
      <c r="Y45" s="143"/>
      <c r="Z45" s="142">
        <v>1855</v>
      </c>
      <c r="AA45" s="143"/>
      <c r="AB45" s="234"/>
      <c r="AC45" s="215"/>
    </row>
    <row r="46" spans="1:29" ht="25.5" customHeight="1" thickTop="1" thickBot="1">
      <c r="A46" s="148" t="s">
        <v>43</v>
      </c>
      <c r="B46" s="20" t="s">
        <v>54</v>
      </c>
      <c r="C46" s="22" t="s">
        <v>44</v>
      </c>
      <c r="D46" s="313">
        <v>0</v>
      </c>
      <c r="E46" s="314"/>
      <c r="F46" s="313">
        <v>0</v>
      </c>
      <c r="G46" s="314"/>
      <c r="H46" s="310">
        <v>0</v>
      </c>
      <c r="I46" s="311"/>
      <c r="J46" s="310">
        <v>15000</v>
      </c>
      <c r="K46" s="311"/>
      <c r="L46" s="310">
        <v>12500</v>
      </c>
      <c r="M46" s="311"/>
      <c r="N46" s="310">
        <v>12500</v>
      </c>
      <c r="O46" s="311"/>
      <c r="P46" s="310">
        <v>5000</v>
      </c>
      <c r="Q46" s="311"/>
      <c r="R46" s="310">
        <v>0</v>
      </c>
      <c r="S46" s="311"/>
      <c r="T46" s="310">
        <v>0</v>
      </c>
      <c r="U46" s="311"/>
      <c r="V46" s="310">
        <v>0</v>
      </c>
      <c r="W46" s="311"/>
      <c r="X46" s="310">
        <v>0</v>
      </c>
      <c r="Y46" s="311"/>
      <c r="Z46" s="310">
        <v>0</v>
      </c>
      <c r="AA46" s="312"/>
      <c r="AB46" s="268"/>
      <c r="AC46" s="158"/>
    </row>
    <row r="47" spans="1:29" ht="25.5" customHeight="1" thickTop="1">
      <c r="A47" s="149"/>
      <c r="B47" s="20" t="s">
        <v>66</v>
      </c>
      <c r="C47" s="19" t="s">
        <v>45</v>
      </c>
      <c r="D47" s="305">
        <v>13000</v>
      </c>
      <c r="E47" s="305"/>
      <c r="F47" s="305">
        <v>15000</v>
      </c>
      <c r="G47" s="305"/>
      <c r="H47" s="301">
        <v>9000</v>
      </c>
      <c r="I47" s="301"/>
      <c r="J47" s="301">
        <v>14000</v>
      </c>
      <c r="K47" s="301"/>
      <c r="L47" s="301">
        <v>14000</v>
      </c>
      <c r="M47" s="301"/>
      <c r="N47" s="301">
        <v>15000</v>
      </c>
      <c r="O47" s="301"/>
      <c r="P47" s="301">
        <v>0</v>
      </c>
      <c r="Q47" s="301"/>
      <c r="R47" s="301">
        <v>0</v>
      </c>
      <c r="S47" s="301"/>
      <c r="T47" s="301">
        <v>0</v>
      </c>
      <c r="U47" s="301"/>
      <c r="V47" s="301">
        <v>0</v>
      </c>
      <c r="W47" s="301"/>
      <c r="X47" s="301">
        <v>0</v>
      </c>
      <c r="Y47" s="301"/>
      <c r="Z47" s="301">
        <v>0</v>
      </c>
      <c r="AA47" s="94"/>
      <c r="AB47" s="263"/>
      <c r="AC47" s="99"/>
    </row>
    <row r="48" spans="1:29" ht="25.5" customHeight="1">
      <c r="A48" s="149"/>
      <c r="B48" s="21"/>
      <c r="C48" s="19" t="s">
        <v>46</v>
      </c>
      <c r="D48" s="305">
        <v>0</v>
      </c>
      <c r="E48" s="305"/>
      <c r="F48" s="305">
        <v>0</v>
      </c>
      <c r="G48" s="305"/>
      <c r="H48" s="301">
        <v>0</v>
      </c>
      <c r="I48" s="301"/>
      <c r="J48" s="301">
        <v>0</v>
      </c>
      <c r="K48" s="301"/>
      <c r="L48" s="301">
        <v>0</v>
      </c>
      <c r="M48" s="301"/>
      <c r="N48" s="301">
        <v>0</v>
      </c>
      <c r="O48" s="301"/>
      <c r="P48" s="301">
        <v>0</v>
      </c>
      <c r="Q48" s="301"/>
      <c r="R48" s="301">
        <v>0</v>
      </c>
      <c r="S48" s="301"/>
      <c r="T48" s="301">
        <v>0</v>
      </c>
      <c r="U48" s="301"/>
      <c r="V48" s="301">
        <v>0</v>
      </c>
      <c r="W48" s="301"/>
      <c r="X48" s="301">
        <v>0</v>
      </c>
      <c r="Y48" s="301"/>
      <c r="Z48" s="301">
        <v>0</v>
      </c>
      <c r="AA48" s="94"/>
      <c r="AB48" s="263"/>
      <c r="AC48" s="99"/>
    </row>
    <row r="49" spans="1:29" ht="25.5" customHeight="1">
      <c r="A49" s="149"/>
      <c r="B49" s="100" t="s">
        <v>28</v>
      </c>
      <c r="C49" s="101"/>
      <c r="D49" s="305">
        <v>2232</v>
      </c>
      <c r="E49" s="305"/>
      <c r="F49" s="305">
        <v>4776</v>
      </c>
      <c r="G49" s="305"/>
      <c r="H49" s="301">
        <v>3136</v>
      </c>
      <c r="I49" s="301"/>
      <c r="J49" s="301">
        <v>12040</v>
      </c>
      <c r="K49" s="301"/>
      <c r="L49" s="301">
        <v>16256</v>
      </c>
      <c r="M49" s="301"/>
      <c r="N49" s="301">
        <v>24408</v>
      </c>
      <c r="O49" s="301"/>
      <c r="P49" s="301">
        <v>16508</v>
      </c>
      <c r="Q49" s="301"/>
      <c r="R49" s="301">
        <v>4032</v>
      </c>
      <c r="S49" s="301"/>
      <c r="T49" s="301">
        <v>20976</v>
      </c>
      <c r="U49" s="301"/>
      <c r="V49" s="301">
        <v>3216</v>
      </c>
      <c r="W49" s="301"/>
      <c r="X49" s="301">
        <v>6272</v>
      </c>
      <c r="Y49" s="301"/>
      <c r="Z49" s="301">
        <v>9524</v>
      </c>
      <c r="AA49" s="94"/>
      <c r="AB49" s="263"/>
      <c r="AC49" s="99"/>
    </row>
    <row r="50" spans="1:29" ht="25.5" customHeight="1">
      <c r="A50" s="149"/>
      <c r="B50" s="100" t="s">
        <v>29</v>
      </c>
      <c r="C50" s="101"/>
      <c r="D50" s="305">
        <v>0</v>
      </c>
      <c r="E50" s="305"/>
      <c r="F50" s="305">
        <v>0</v>
      </c>
      <c r="G50" s="305"/>
      <c r="H50" s="301">
        <v>900</v>
      </c>
      <c r="I50" s="301"/>
      <c r="J50" s="301">
        <v>3600</v>
      </c>
      <c r="K50" s="301"/>
      <c r="L50" s="301">
        <v>5850</v>
      </c>
      <c r="M50" s="301"/>
      <c r="N50" s="301">
        <v>5400</v>
      </c>
      <c r="O50" s="301"/>
      <c r="P50" s="301">
        <v>4500</v>
      </c>
      <c r="Q50" s="301"/>
      <c r="R50" s="301">
        <v>450</v>
      </c>
      <c r="S50" s="301"/>
      <c r="T50" s="301">
        <v>4950</v>
      </c>
      <c r="U50" s="301"/>
      <c r="V50" s="301">
        <v>450</v>
      </c>
      <c r="W50" s="301"/>
      <c r="X50" s="301">
        <v>2700</v>
      </c>
      <c r="Y50" s="301"/>
      <c r="Z50" s="301">
        <v>1300</v>
      </c>
      <c r="AA50" s="94"/>
      <c r="AB50" s="263"/>
      <c r="AC50" s="99"/>
    </row>
    <row r="51" spans="1:29" ht="25.5" customHeight="1" thickBot="1">
      <c r="A51" s="150"/>
      <c r="B51" s="138" t="s">
        <v>30</v>
      </c>
      <c r="C51" s="139"/>
      <c r="D51" s="308">
        <v>0</v>
      </c>
      <c r="E51" s="308"/>
      <c r="F51" s="308">
        <v>0</v>
      </c>
      <c r="G51" s="308"/>
      <c r="H51" s="309">
        <v>0</v>
      </c>
      <c r="I51" s="309"/>
      <c r="J51" s="309">
        <v>0</v>
      </c>
      <c r="K51" s="309"/>
      <c r="L51" s="309">
        <v>10000</v>
      </c>
      <c r="M51" s="309"/>
      <c r="N51" s="309">
        <v>0</v>
      </c>
      <c r="O51" s="309"/>
      <c r="P51" s="309">
        <v>0</v>
      </c>
      <c r="Q51" s="309"/>
      <c r="R51" s="309">
        <v>0</v>
      </c>
      <c r="S51" s="309"/>
      <c r="T51" s="309">
        <v>0</v>
      </c>
      <c r="U51" s="309"/>
      <c r="V51" s="309">
        <v>0</v>
      </c>
      <c r="W51" s="309"/>
      <c r="X51" s="309">
        <v>18000</v>
      </c>
      <c r="Y51" s="309"/>
      <c r="Z51" s="309">
        <v>0</v>
      </c>
      <c r="AA51" s="142"/>
      <c r="AB51" s="267"/>
      <c r="AC51" s="147"/>
    </row>
    <row r="52" spans="1:29" ht="25.5" customHeight="1" thickTop="1">
      <c r="A52" s="77" t="s">
        <v>31</v>
      </c>
      <c r="B52" s="78"/>
      <c r="C52" s="79"/>
      <c r="D52" s="80">
        <f>INT(D38*D42+D39*D44+D41*D43+D46+D47+D48+D49+D50+D51)</f>
        <v>119232</v>
      </c>
      <c r="E52" s="81"/>
      <c r="F52" s="80">
        <f>INT(F38*F42+F39*F44+F41*F43+F46+F47+F48+F49+F50+F51+F40*F43)</f>
        <v>141026</v>
      </c>
      <c r="G52" s="81"/>
      <c r="H52" s="82">
        <f t="shared" ref="H52" si="34">INT(H38*H42+H39*H44+H41*H43+H46+H47+H48+H49+H50+H51)</f>
        <v>85036</v>
      </c>
      <c r="I52" s="83"/>
      <c r="J52" s="82">
        <f t="shared" ref="J52" si="35">INT(J38*J42+J39*J44+J41*J43+J46+J47+J48+J49+J50+J51)</f>
        <v>156640</v>
      </c>
      <c r="K52" s="83"/>
      <c r="L52" s="82">
        <f t="shared" ref="L52" si="36">INT(L38*L42+L39*L44+L41*L43+L46+L47+L48+L49+L50+L51)</f>
        <v>170606</v>
      </c>
      <c r="M52" s="83"/>
      <c r="N52" s="82">
        <f t="shared" ref="N52" si="37">INT(N38*N42+N39*N44+N41*N43+N46+N47+N48+N49+N50+N51)</f>
        <v>169308</v>
      </c>
      <c r="O52" s="83"/>
      <c r="P52" s="82">
        <f>INT(P38*P42+P39*P44+P41*P43+P46+P47+P48+P49+P50+P51)</f>
        <v>211258</v>
      </c>
      <c r="Q52" s="83"/>
      <c r="R52" s="82">
        <f>INT(R38*R42+R39*R44+R41*R43+R46+R47+R48+R49+R50+R51)</f>
        <v>146982</v>
      </c>
      <c r="S52" s="83"/>
      <c r="T52" s="82">
        <f>INT(T38*T42+T39*T44+T41*T43+T46+T47+T48+T49+T50+T51+T40*T43)</f>
        <v>215628</v>
      </c>
      <c r="U52" s="83"/>
      <c r="V52" s="82">
        <f>INT(V38*V42+V39*V44+V41*V43+V46+V47+V48+V49+V50+V51+V40*V43)</f>
        <v>128501</v>
      </c>
      <c r="W52" s="83"/>
      <c r="X52" s="82">
        <f t="shared" ref="X52" si="38">INT(X38*X42+X39*X44+X41*X43+X46+X47+X48+X49+X50+X51)</f>
        <v>121972</v>
      </c>
      <c r="Y52" s="83"/>
      <c r="Z52" s="82">
        <f>INT(Z38*Z42+Z39*Z44+Z41*Z43+Z46+Z47+Z48+Z49+Z50+Z51+Z40*Z43)</f>
        <v>219526</v>
      </c>
      <c r="AA52" s="227"/>
      <c r="AB52" s="262"/>
      <c r="AC52" s="87"/>
    </row>
    <row r="53" spans="1:29" ht="25.5" customHeight="1" thickBot="1">
      <c r="A53" s="221" t="s">
        <v>40</v>
      </c>
      <c r="B53" s="222"/>
      <c r="C53" s="223"/>
      <c r="D53" s="114"/>
      <c r="E53" s="115"/>
      <c r="F53" s="114"/>
      <c r="G53" s="115"/>
      <c r="H53" s="71"/>
      <c r="I53" s="72"/>
      <c r="J53" s="71"/>
      <c r="K53" s="72"/>
      <c r="L53" s="71"/>
      <c r="M53" s="72"/>
      <c r="N53" s="71"/>
      <c r="O53" s="72"/>
      <c r="P53" s="71"/>
      <c r="Q53" s="72"/>
      <c r="R53" s="71"/>
      <c r="S53" s="72"/>
      <c r="T53" s="71"/>
      <c r="U53" s="72"/>
      <c r="V53" s="71"/>
      <c r="W53" s="72"/>
      <c r="X53" s="71"/>
      <c r="Y53" s="72"/>
      <c r="Z53" s="71"/>
      <c r="AA53" s="72"/>
      <c r="AB53" s="261"/>
      <c r="AC53" s="76"/>
    </row>
    <row r="54" spans="1:29" ht="25.5" customHeight="1" thickBot="1">
      <c r="A54" s="122" t="s">
        <v>19</v>
      </c>
      <c r="B54" s="123"/>
      <c r="C54" s="124"/>
      <c r="D54" s="306">
        <f>D52+D53</f>
        <v>119232</v>
      </c>
      <c r="E54" s="307"/>
      <c r="F54" s="306">
        <f>F52+F53</f>
        <v>141026</v>
      </c>
      <c r="G54" s="307"/>
      <c r="H54" s="272">
        <f t="shared" ref="H54" si="39">H52+H53</f>
        <v>85036</v>
      </c>
      <c r="I54" s="273"/>
      <c r="J54" s="272">
        <f t="shared" ref="J54" si="40">J52+J53</f>
        <v>156640</v>
      </c>
      <c r="K54" s="273"/>
      <c r="L54" s="272">
        <f t="shared" ref="L54" si="41">L52+L53</f>
        <v>170606</v>
      </c>
      <c r="M54" s="273"/>
      <c r="N54" s="272">
        <f t="shared" ref="N54" si="42">N52+N53</f>
        <v>169308</v>
      </c>
      <c r="O54" s="273"/>
      <c r="P54" s="272">
        <f t="shared" ref="P54" si="43">P52+P53</f>
        <v>211258</v>
      </c>
      <c r="Q54" s="273"/>
      <c r="R54" s="272">
        <f t="shared" ref="R54" si="44">R52+R53</f>
        <v>146982</v>
      </c>
      <c r="S54" s="273"/>
      <c r="T54" s="272">
        <f t="shared" ref="T54" si="45">T52+T53</f>
        <v>215628</v>
      </c>
      <c r="U54" s="273"/>
      <c r="V54" s="272">
        <f t="shared" ref="V54" si="46">V52+V53</f>
        <v>128501</v>
      </c>
      <c r="W54" s="273"/>
      <c r="X54" s="272">
        <f t="shared" ref="X54" si="47">X52+X53</f>
        <v>121972</v>
      </c>
      <c r="Y54" s="273"/>
      <c r="Z54" s="272">
        <f t="shared" ref="Z54" si="48">Z52+Z53</f>
        <v>219526</v>
      </c>
      <c r="AA54" s="273"/>
      <c r="AB54" s="266"/>
      <c r="AC54" s="132"/>
    </row>
    <row r="55" spans="1:29" ht="25.5" customHeight="1">
      <c r="A55" s="88" t="s">
        <v>33</v>
      </c>
      <c r="B55" s="108" t="s">
        <v>34</v>
      </c>
      <c r="C55" s="109"/>
      <c r="D55" s="305">
        <f>D54*0.003</f>
        <v>357.69600000000003</v>
      </c>
      <c r="E55" s="305"/>
      <c r="F55" s="305">
        <f t="shared" ref="F55:F59" si="49">F54*0.003</f>
        <v>423.07800000000003</v>
      </c>
      <c r="G55" s="305"/>
      <c r="H55" s="301">
        <f>H54*0.003</f>
        <v>255.108</v>
      </c>
      <c r="I55" s="301"/>
      <c r="J55" s="301">
        <f>J54*0.003</f>
        <v>469.92</v>
      </c>
      <c r="K55" s="301"/>
      <c r="L55" s="301">
        <f>L54*0.003</f>
        <v>511.81799999999998</v>
      </c>
      <c r="M55" s="301"/>
      <c r="N55" s="301">
        <f>N54*0.003</f>
        <v>507.92400000000004</v>
      </c>
      <c r="O55" s="301"/>
      <c r="P55" s="301">
        <v>0</v>
      </c>
      <c r="Q55" s="301"/>
      <c r="R55" s="301">
        <v>0</v>
      </c>
      <c r="S55" s="301"/>
      <c r="T55" s="301">
        <v>0</v>
      </c>
      <c r="U55" s="301"/>
      <c r="V55" s="301">
        <v>0</v>
      </c>
      <c r="W55" s="301"/>
      <c r="X55" s="301">
        <v>0</v>
      </c>
      <c r="Y55" s="301"/>
      <c r="Z55" s="301">
        <v>0</v>
      </c>
      <c r="AA55" s="94"/>
      <c r="AB55" s="264"/>
      <c r="AC55" s="105"/>
    </row>
    <row r="56" spans="1:29" ht="25.5" customHeight="1">
      <c r="A56" s="89"/>
      <c r="B56" s="100" t="s">
        <v>35</v>
      </c>
      <c r="C56" s="101"/>
      <c r="D56" s="305">
        <v>1750</v>
      </c>
      <c r="E56" s="305"/>
      <c r="F56" s="305">
        <v>2680</v>
      </c>
      <c r="G56" s="305"/>
      <c r="H56" s="301">
        <v>0</v>
      </c>
      <c r="I56" s="301"/>
      <c r="J56" s="301">
        <v>2920</v>
      </c>
      <c r="K56" s="301"/>
      <c r="L56" s="301">
        <v>3200</v>
      </c>
      <c r="M56" s="301"/>
      <c r="N56" s="301">
        <v>3120</v>
      </c>
      <c r="O56" s="301"/>
      <c r="P56" s="301">
        <v>4630</v>
      </c>
      <c r="Q56" s="301"/>
      <c r="R56" s="301">
        <v>2980</v>
      </c>
      <c r="S56" s="301"/>
      <c r="T56" s="301">
        <v>6420</v>
      </c>
      <c r="U56" s="301"/>
      <c r="V56" s="301">
        <v>1400</v>
      </c>
      <c r="W56" s="301"/>
      <c r="X56" s="301">
        <v>890</v>
      </c>
      <c r="Y56" s="301"/>
      <c r="Z56" s="301">
        <v>5050</v>
      </c>
      <c r="AA56" s="94"/>
      <c r="AB56" s="263"/>
      <c r="AC56" s="99"/>
    </row>
    <row r="57" spans="1:29" ht="25.5" customHeight="1">
      <c r="A57" s="89"/>
      <c r="B57" s="100" t="s">
        <v>48</v>
      </c>
      <c r="C57" s="101"/>
      <c r="D57" s="305">
        <v>7200</v>
      </c>
      <c r="E57" s="305"/>
      <c r="F57" s="305">
        <v>7200</v>
      </c>
      <c r="G57" s="305"/>
      <c r="H57" s="301">
        <v>10600</v>
      </c>
      <c r="I57" s="301"/>
      <c r="J57" s="301">
        <v>0</v>
      </c>
      <c r="K57" s="301"/>
      <c r="L57" s="301">
        <v>0</v>
      </c>
      <c r="M57" s="301"/>
      <c r="N57" s="301">
        <v>0</v>
      </c>
      <c r="O57" s="301"/>
      <c r="P57" s="301">
        <v>0</v>
      </c>
      <c r="Q57" s="301"/>
      <c r="R57" s="301">
        <v>0</v>
      </c>
      <c r="S57" s="301"/>
      <c r="T57" s="301">
        <v>0</v>
      </c>
      <c r="U57" s="301"/>
      <c r="V57" s="301">
        <v>0</v>
      </c>
      <c r="W57" s="301"/>
      <c r="X57" s="301">
        <v>0</v>
      </c>
      <c r="Y57" s="301"/>
      <c r="Z57" s="301">
        <v>0</v>
      </c>
      <c r="AA57" s="94"/>
      <c r="AB57" s="263"/>
      <c r="AC57" s="99"/>
    </row>
    <row r="58" spans="1:29" ht="25.5" customHeight="1">
      <c r="A58" s="90"/>
      <c r="B58" s="100" t="s">
        <v>49</v>
      </c>
      <c r="C58" s="101"/>
      <c r="D58" s="305">
        <v>0</v>
      </c>
      <c r="E58" s="305"/>
      <c r="F58" s="305">
        <v>0</v>
      </c>
      <c r="G58" s="305"/>
      <c r="H58" s="301">
        <v>0</v>
      </c>
      <c r="I58" s="301"/>
      <c r="J58" s="301">
        <f t="shared" ref="J58:J59" si="50">J57*0.003</f>
        <v>0</v>
      </c>
      <c r="K58" s="301"/>
      <c r="L58" s="301">
        <f t="shared" ref="L58" si="51">L57*0.003</f>
        <v>0</v>
      </c>
      <c r="M58" s="301"/>
      <c r="N58" s="301">
        <f t="shared" ref="N58" si="52">N57*0.003</f>
        <v>0</v>
      </c>
      <c r="O58" s="301"/>
      <c r="P58" s="301">
        <f t="shared" ref="P58" si="53">P57*0.003</f>
        <v>0</v>
      </c>
      <c r="Q58" s="301"/>
      <c r="R58" s="301">
        <f t="shared" ref="R58:R59" si="54">R57*0.003</f>
        <v>0</v>
      </c>
      <c r="S58" s="301"/>
      <c r="T58" s="301">
        <f t="shared" ref="T58" si="55">T57*0.003</f>
        <v>0</v>
      </c>
      <c r="U58" s="301"/>
      <c r="V58" s="301">
        <f t="shared" ref="V58:V59" si="56">V57*0.003</f>
        <v>0</v>
      </c>
      <c r="W58" s="301"/>
      <c r="X58" s="301">
        <f t="shared" ref="X58:X59" si="57">X57*0.003</f>
        <v>0</v>
      </c>
      <c r="Y58" s="301"/>
      <c r="Z58" s="301">
        <f t="shared" ref="Z58:Z59" si="58">Z57*0.003</f>
        <v>0</v>
      </c>
      <c r="AA58" s="94"/>
      <c r="AB58" s="262"/>
      <c r="AC58" s="87"/>
    </row>
    <row r="59" spans="1:29" ht="25.5" customHeight="1" thickBot="1">
      <c r="A59" s="91"/>
      <c r="B59" s="112" t="s">
        <v>52</v>
      </c>
      <c r="C59" s="113"/>
      <c r="D59" s="304">
        <f t="shared" ref="D59" si="59">D58*0.003</f>
        <v>0</v>
      </c>
      <c r="E59" s="304"/>
      <c r="F59" s="304">
        <f t="shared" si="49"/>
        <v>0</v>
      </c>
      <c r="G59" s="304"/>
      <c r="H59" s="302">
        <f t="shared" ref="H59" si="60">H58*0.003</f>
        <v>0</v>
      </c>
      <c r="I59" s="302"/>
      <c r="J59" s="302">
        <f t="shared" si="50"/>
        <v>0</v>
      </c>
      <c r="K59" s="302"/>
      <c r="L59" s="302">
        <v>9000</v>
      </c>
      <c r="M59" s="302"/>
      <c r="N59" s="302">
        <v>24000</v>
      </c>
      <c r="O59" s="302"/>
      <c r="P59" s="302">
        <v>13500</v>
      </c>
      <c r="Q59" s="302"/>
      <c r="R59" s="302">
        <f t="shared" si="54"/>
        <v>0</v>
      </c>
      <c r="S59" s="302"/>
      <c r="T59" s="302">
        <v>12000</v>
      </c>
      <c r="U59" s="302"/>
      <c r="V59" s="302">
        <f t="shared" si="56"/>
        <v>0</v>
      </c>
      <c r="W59" s="302"/>
      <c r="X59" s="302">
        <f t="shared" si="57"/>
        <v>0</v>
      </c>
      <c r="Y59" s="302"/>
      <c r="Z59" s="302">
        <f t="shared" si="58"/>
        <v>0</v>
      </c>
      <c r="AA59" s="116"/>
      <c r="AB59" s="261"/>
      <c r="AC59" s="76"/>
    </row>
    <row r="60" spans="1:29" ht="25.5" customHeight="1" thickBot="1">
      <c r="A60" s="77" t="s">
        <v>37</v>
      </c>
      <c r="B60" s="78"/>
      <c r="C60" s="79"/>
      <c r="D60" s="297">
        <f>SUM(D55:D59)</f>
        <v>9307.6959999999999</v>
      </c>
      <c r="E60" s="298"/>
      <c r="F60" s="297">
        <f>SUM(F55:F59)</f>
        <v>10303.078</v>
      </c>
      <c r="G60" s="298"/>
      <c r="H60" s="299">
        <f t="shared" ref="H60" si="61">SUM(H55:H59)</f>
        <v>10855.108</v>
      </c>
      <c r="I60" s="300"/>
      <c r="J60" s="299">
        <f t="shared" ref="J60" si="62">SUM(J55:J59)</f>
        <v>3389.92</v>
      </c>
      <c r="K60" s="300"/>
      <c r="L60" s="299">
        <f>SUM(L55:L59)</f>
        <v>12711.817999999999</v>
      </c>
      <c r="M60" s="300"/>
      <c r="N60" s="299">
        <f t="shared" ref="N60" si="63">SUM(N55:N59)</f>
        <v>27627.923999999999</v>
      </c>
      <c r="O60" s="300"/>
      <c r="P60" s="299">
        <f>SUM(P55:P59)</f>
        <v>18130</v>
      </c>
      <c r="Q60" s="300"/>
      <c r="R60" s="299">
        <f t="shared" ref="R60" si="64">SUM(R55:R59)</f>
        <v>2980</v>
      </c>
      <c r="S60" s="300"/>
      <c r="T60" s="299">
        <f>SUM(T55:T59)</f>
        <v>18420</v>
      </c>
      <c r="U60" s="300"/>
      <c r="V60" s="299">
        <f t="shared" ref="V60" si="65">SUM(V55:V59)</f>
        <v>1400</v>
      </c>
      <c r="W60" s="300"/>
      <c r="X60" s="299">
        <f t="shared" ref="X60" si="66">SUM(X55:X59)</f>
        <v>890</v>
      </c>
      <c r="Y60" s="300"/>
      <c r="Z60" s="299">
        <f t="shared" ref="Z60" si="67">SUM(Z55:Z59)</f>
        <v>5050</v>
      </c>
      <c r="AA60" s="303"/>
      <c r="AB60" s="262"/>
      <c r="AC60" s="87"/>
    </row>
    <row r="61" spans="1:29" ht="25.5" customHeight="1" thickTop="1" thickBot="1">
      <c r="A61" s="66" t="s">
        <v>38</v>
      </c>
      <c r="B61" s="67"/>
      <c r="C61" s="68"/>
      <c r="D61" s="69">
        <f>D54-D60</f>
        <v>109924.304</v>
      </c>
      <c r="E61" s="70"/>
      <c r="F61" s="69">
        <f>F54-F60+F56</f>
        <v>133402.92200000002</v>
      </c>
      <c r="G61" s="70"/>
      <c r="H61" s="69">
        <f>H54-H60</f>
        <v>74180.891999999993</v>
      </c>
      <c r="I61" s="70"/>
      <c r="J61" s="69">
        <f>J54-J60</f>
        <v>153250.07999999999</v>
      </c>
      <c r="K61" s="70"/>
      <c r="L61" s="69">
        <f>L54-L60</f>
        <v>157894.182</v>
      </c>
      <c r="M61" s="70"/>
      <c r="N61" s="69">
        <f>N54-N60</f>
        <v>141680.076</v>
      </c>
      <c r="O61" s="70"/>
      <c r="P61" s="69">
        <f>P54-P60</f>
        <v>193128</v>
      </c>
      <c r="Q61" s="70"/>
      <c r="R61" s="69">
        <f>R54-R60</f>
        <v>144002</v>
      </c>
      <c r="S61" s="70"/>
      <c r="T61" s="69">
        <f>T54-T60</f>
        <v>197208</v>
      </c>
      <c r="U61" s="70"/>
      <c r="V61" s="69">
        <f>V54-V60+750</f>
        <v>127851</v>
      </c>
      <c r="W61" s="70"/>
      <c r="X61" s="60">
        <f>X52-X60</f>
        <v>121082</v>
      </c>
      <c r="Y61" s="61"/>
      <c r="Z61" s="60">
        <f>Z54-Z60</f>
        <v>214476</v>
      </c>
      <c r="AA61" s="225"/>
      <c r="AB61" s="278"/>
      <c r="AC61" s="65"/>
    </row>
  </sheetData>
  <mergeCells count="623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V29:W29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AF7:AH8"/>
    <mergeCell ref="AI7:AK8"/>
    <mergeCell ref="AF9:AK10"/>
    <mergeCell ref="AF11:AH11"/>
    <mergeCell ref="AI11:AK11"/>
    <mergeCell ref="AF12:AH12"/>
    <mergeCell ref="AI12:AK12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A32:AC33"/>
    <mergeCell ref="A34:D34"/>
    <mergeCell ref="E34:K34"/>
    <mergeCell ref="L34:R34"/>
    <mergeCell ref="S34:Y34"/>
    <mergeCell ref="Z34:AC34"/>
    <mergeCell ref="A35:D35"/>
    <mergeCell ref="E35:K35"/>
    <mergeCell ref="L35:R35"/>
    <mergeCell ref="S35:Y35"/>
    <mergeCell ref="Z35:AC35"/>
    <mergeCell ref="T37:U37"/>
    <mergeCell ref="V37:W37"/>
    <mergeCell ref="X37:Y37"/>
    <mergeCell ref="Z37:AA37"/>
    <mergeCell ref="AB37:AC37"/>
    <mergeCell ref="A38:C38"/>
    <mergeCell ref="A39:C39"/>
    <mergeCell ref="A40:C40"/>
    <mergeCell ref="A41:C41"/>
    <mergeCell ref="A37:C37"/>
    <mergeCell ref="D37:E37"/>
    <mergeCell ref="F37:G37"/>
    <mergeCell ref="H37:I37"/>
    <mergeCell ref="J37:K37"/>
    <mergeCell ref="L37:M37"/>
    <mergeCell ref="N37:O37"/>
    <mergeCell ref="P37:Q37"/>
    <mergeCell ref="R37:S37"/>
    <mergeCell ref="A42:C42"/>
    <mergeCell ref="D42:E42"/>
    <mergeCell ref="F42:G42"/>
    <mergeCell ref="H42:I42"/>
    <mergeCell ref="J42:K42"/>
    <mergeCell ref="L42:M42"/>
    <mergeCell ref="N42:O42"/>
    <mergeCell ref="P42:Q42"/>
    <mergeCell ref="R42:S42"/>
    <mergeCell ref="V44:W44"/>
    <mergeCell ref="X44:Y44"/>
    <mergeCell ref="Z44:AA44"/>
    <mergeCell ref="AB44:AC44"/>
    <mergeCell ref="A43:C43"/>
    <mergeCell ref="D43:E43"/>
    <mergeCell ref="F43:G43"/>
    <mergeCell ref="H43:I43"/>
    <mergeCell ref="J43:K43"/>
    <mergeCell ref="L43:M43"/>
    <mergeCell ref="N43:O43"/>
    <mergeCell ref="P43:Q43"/>
    <mergeCell ref="R43:S43"/>
    <mergeCell ref="T42:U42"/>
    <mergeCell ref="V42:W42"/>
    <mergeCell ref="X42:Y42"/>
    <mergeCell ref="Z42:AA42"/>
    <mergeCell ref="AB42:AC42"/>
    <mergeCell ref="T43:U43"/>
    <mergeCell ref="V43:W43"/>
    <mergeCell ref="X43:Y43"/>
    <mergeCell ref="Z43:AA43"/>
    <mergeCell ref="AB43:AC43"/>
    <mergeCell ref="T45:U45"/>
    <mergeCell ref="V45:W45"/>
    <mergeCell ref="X45:Y45"/>
    <mergeCell ref="Z45:AA45"/>
    <mergeCell ref="AB45:AC45"/>
    <mergeCell ref="A44:C44"/>
    <mergeCell ref="D44:E44"/>
    <mergeCell ref="F44:G44"/>
    <mergeCell ref="H44:I44"/>
    <mergeCell ref="J44:K44"/>
    <mergeCell ref="A45:C45"/>
    <mergeCell ref="D45:E45"/>
    <mergeCell ref="F45:G45"/>
    <mergeCell ref="H45:I45"/>
    <mergeCell ref="J45:K45"/>
    <mergeCell ref="L45:M45"/>
    <mergeCell ref="N45:O45"/>
    <mergeCell ref="P45:Q45"/>
    <mergeCell ref="R45:S45"/>
    <mergeCell ref="L44:M44"/>
    <mergeCell ref="N44:O44"/>
    <mergeCell ref="P44:Q44"/>
    <mergeCell ref="R44:S44"/>
    <mergeCell ref="T44:U44"/>
    <mergeCell ref="A46:A51"/>
    <mergeCell ref="D46:E46"/>
    <mergeCell ref="F46:G46"/>
    <mergeCell ref="H46:I46"/>
    <mergeCell ref="J46:K46"/>
    <mergeCell ref="L46:M46"/>
    <mergeCell ref="N46:O46"/>
    <mergeCell ref="P46:Q46"/>
    <mergeCell ref="R46:S46"/>
    <mergeCell ref="D48:E48"/>
    <mergeCell ref="F48:G48"/>
    <mergeCell ref="H48:I48"/>
    <mergeCell ref="J48:K48"/>
    <mergeCell ref="L48:M48"/>
    <mergeCell ref="N48:O48"/>
    <mergeCell ref="P48:Q48"/>
    <mergeCell ref="R48:S48"/>
    <mergeCell ref="B50:C50"/>
    <mergeCell ref="D50:E50"/>
    <mergeCell ref="F50:G50"/>
    <mergeCell ref="H50:I50"/>
    <mergeCell ref="J50:K50"/>
    <mergeCell ref="L50:M50"/>
    <mergeCell ref="N50:O50"/>
    <mergeCell ref="T46:U46"/>
    <mergeCell ref="V46:W46"/>
    <mergeCell ref="X46:Y46"/>
    <mergeCell ref="Z46:AA46"/>
    <mergeCell ref="AB46:AC46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T48:U48"/>
    <mergeCell ref="V48:W48"/>
    <mergeCell ref="X48:Y48"/>
    <mergeCell ref="Z48:AA48"/>
    <mergeCell ref="AB48:AC48"/>
    <mergeCell ref="B49:C49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Z50:AA50"/>
    <mergeCell ref="AB50:AC50"/>
    <mergeCell ref="B51:C51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R52:S52"/>
    <mergeCell ref="P50:Q50"/>
    <mergeCell ref="R50:S50"/>
    <mergeCell ref="T50:U50"/>
    <mergeCell ref="V50:W50"/>
    <mergeCell ref="X50:Y50"/>
    <mergeCell ref="T52:U52"/>
    <mergeCell ref="V52:W52"/>
    <mergeCell ref="X52:Y52"/>
    <mergeCell ref="Z52:AA52"/>
    <mergeCell ref="AB52:AC52"/>
    <mergeCell ref="A53:C53"/>
    <mergeCell ref="D53:E53"/>
    <mergeCell ref="F53:G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52:C52"/>
    <mergeCell ref="D52:E52"/>
    <mergeCell ref="F52:G52"/>
    <mergeCell ref="H52:I52"/>
    <mergeCell ref="J52:K52"/>
    <mergeCell ref="L52:M52"/>
    <mergeCell ref="N52:O52"/>
    <mergeCell ref="P52:Q52"/>
    <mergeCell ref="A54:C54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55:A59"/>
    <mergeCell ref="B55:C55"/>
    <mergeCell ref="D55:E55"/>
    <mergeCell ref="F55:G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B56:C56"/>
    <mergeCell ref="D56:E56"/>
    <mergeCell ref="F56:G56"/>
    <mergeCell ref="H56:I56"/>
    <mergeCell ref="AB56:AC56"/>
    <mergeCell ref="B57:C57"/>
    <mergeCell ref="D57:E57"/>
    <mergeCell ref="F57:G57"/>
    <mergeCell ref="H57:I57"/>
    <mergeCell ref="J57:K57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B58:C58"/>
    <mergeCell ref="D58:E58"/>
    <mergeCell ref="F58:G58"/>
    <mergeCell ref="H58:I58"/>
    <mergeCell ref="J58:K58"/>
    <mergeCell ref="L58:M58"/>
    <mergeCell ref="N58:O58"/>
    <mergeCell ref="P58:Q58"/>
    <mergeCell ref="R58:S58"/>
    <mergeCell ref="V60:W60"/>
    <mergeCell ref="X60:Y60"/>
    <mergeCell ref="Z60:AA60"/>
    <mergeCell ref="AB60:AC60"/>
    <mergeCell ref="B59:C59"/>
    <mergeCell ref="D59:E59"/>
    <mergeCell ref="F59:G59"/>
    <mergeCell ref="H59:I59"/>
    <mergeCell ref="J59:K59"/>
    <mergeCell ref="L59:M59"/>
    <mergeCell ref="N59:O59"/>
    <mergeCell ref="P59:Q59"/>
    <mergeCell ref="R59:S59"/>
    <mergeCell ref="T58:U58"/>
    <mergeCell ref="V58:W58"/>
    <mergeCell ref="X58:Y58"/>
    <mergeCell ref="Z58:AA58"/>
    <mergeCell ref="AB58:AC58"/>
    <mergeCell ref="T59:U59"/>
    <mergeCell ref="V59:W59"/>
    <mergeCell ref="X59:Y59"/>
    <mergeCell ref="Z59:AA59"/>
    <mergeCell ref="AB59:AC59"/>
    <mergeCell ref="T61:U61"/>
    <mergeCell ref="V61:W61"/>
    <mergeCell ref="X61:Y61"/>
    <mergeCell ref="Z61:AA61"/>
    <mergeCell ref="AB61:AC61"/>
    <mergeCell ref="A60:C60"/>
    <mergeCell ref="D60:E60"/>
    <mergeCell ref="F60:G60"/>
    <mergeCell ref="H60:I60"/>
    <mergeCell ref="J60:K60"/>
    <mergeCell ref="A61:C61"/>
    <mergeCell ref="D61:E61"/>
    <mergeCell ref="F61:G61"/>
    <mergeCell ref="H61:I61"/>
    <mergeCell ref="J61:K61"/>
    <mergeCell ref="L61:M61"/>
    <mergeCell ref="N61:O61"/>
    <mergeCell ref="P61:Q61"/>
    <mergeCell ref="R61:S61"/>
    <mergeCell ref="L60:M60"/>
    <mergeCell ref="N60:O60"/>
    <mergeCell ref="P60:Q60"/>
    <mergeCell ref="R60:S60"/>
    <mergeCell ref="T60:U60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EBC5E-B10B-4120-ADF5-5ED16FDE7248}">
  <sheetPr codeName="Sheet5">
    <tabColor theme="0"/>
  </sheetPr>
  <dimension ref="A1:AK30"/>
  <sheetViews>
    <sheetView topLeftCell="A13" workbookViewId="0">
      <selection activeCell="N31" sqref="N31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37">
      <c r="A1" s="205" t="s">
        <v>94</v>
      </c>
      <c r="B1" s="205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</row>
    <row r="2" spans="1:37" ht="15.75" thickBot="1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</row>
    <row r="3" spans="1:37" ht="15.75" thickTop="1">
      <c r="A3" s="180" t="s">
        <v>0</v>
      </c>
      <c r="B3" s="181"/>
      <c r="C3" s="181"/>
      <c r="D3" s="182"/>
      <c r="E3" s="183" t="s">
        <v>1</v>
      </c>
      <c r="F3" s="181"/>
      <c r="G3" s="181"/>
      <c r="H3" s="181"/>
      <c r="I3" s="181"/>
      <c r="J3" s="181"/>
      <c r="K3" s="182"/>
      <c r="L3" s="183" t="s">
        <v>2</v>
      </c>
      <c r="M3" s="181"/>
      <c r="N3" s="181"/>
      <c r="O3" s="181"/>
      <c r="P3" s="181"/>
      <c r="Q3" s="181"/>
      <c r="R3" s="182"/>
      <c r="S3" s="183" t="s">
        <v>3</v>
      </c>
      <c r="T3" s="181"/>
      <c r="U3" s="181"/>
      <c r="V3" s="181"/>
      <c r="W3" s="181"/>
      <c r="X3" s="181"/>
      <c r="Y3" s="182"/>
      <c r="Z3" s="181" t="s">
        <v>4</v>
      </c>
      <c r="AA3" s="181"/>
      <c r="AB3" s="181"/>
      <c r="AC3" s="184"/>
    </row>
    <row r="4" spans="1:37" ht="35.25" customHeight="1" thickBot="1">
      <c r="A4" s="185"/>
      <c r="B4" s="186"/>
      <c r="C4" s="187"/>
      <c r="D4" s="139"/>
      <c r="E4" s="188" t="s">
        <v>47</v>
      </c>
      <c r="F4" s="189"/>
      <c r="G4" s="189"/>
      <c r="H4" s="189"/>
      <c r="I4" s="189"/>
      <c r="J4" s="189"/>
      <c r="K4" s="190"/>
      <c r="L4" s="138"/>
      <c r="M4" s="187"/>
      <c r="N4" s="187"/>
      <c r="O4" s="187"/>
      <c r="P4" s="187"/>
      <c r="Q4" s="187"/>
      <c r="R4" s="139"/>
      <c r="S4" s="191" t="s">
        <v>55</v>
      </c>
      <c r="T4" s="192"/>
      <c r="U4" s="192"/>
      <c r="V4" s="192"/>
      <c r="W4" s="192"/>
      <c r="X4" s="192"/>
      <c r="Y4" s="193"/>
      <c r="Z4" s="194" t="s">
        <v>5</v>
      </c>
      <c r="AA4" s="194"/>
      <c r="AB4" s="194"/>
      <c r="AC4" s="195"/>
    </row>
    <row r="5" spans="1:37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7" ht="24.75" customHeight="1">
      <c r="A6" s="170" t="s">
        <v>6</v>
      </c>
      <c r="B6" s="171"/>
      <c r="C6" s="172"/>
      <c r="D6" s="167" t="s">
        <v>11</v>
      </c>
      <c r="E6" s="168"/>
      <c r="F6" s="167" t="s">
        <v>12</v>
      </c>
      <c r="G6" s="168"/>
      <c r="H6" s="167" t="s">
        <v>13</v>
      </c>
      <c r="I6" s="168"/>
      <c r="J6" s="167" t="s">
        <v>14</v>
      </c>
      <c r="K6" s="168"/>
      <c r="L6" s="167" t="s">
        <v>15</v>
      </c>
      <c r="M6" s="168"/>
      <c r="N6" s="167" t="s">
        <v>16</v>
      </c>
      <c r="O6" s="168"/>
      <c r="P6" s="167" t="s">
        <v>17</v>
      </c>
      <c r="Q6" s="168"/>
      <c r="R6" s="167" t="s">
        <v>18</v>
      </c>
      <c r="S6" s="168"/>
      <c r="T6" s="167" t="s">
        <v>7</v>
      </c>
      <c r="U6" s="168"/>
      <c r="V6" s="167" t="s">
        <v>8</v>
      </c>
      <c r="W6" s="168"/>
      <c r="X6" s="167" t="s">
        <v>9</v>
      </c>
      <c r="Y6" s="168"/>
      <c r="Z6" s="167" t="s">
        <v>10</v>
      </c>
      <c r="AA6" s="237"/>
      <c r="AB6" s="238" t="s">
        <v>19</v>
      </c>
      <c r="AC6" s="169"/>
    </row>
    <row r="7" spans="1:37" ht="24.75" customHeight="1">
      <c r="A7" s="162" t="s">
        <v>41</v>
      </c>
      <c r="B7" s="163"/>
      <c r="C7" s="164"/>
      <c r="D7" s="3">
        <v>11</v>
      </c>
      <c r="E7" s="4" t="s">
        <v>20</v>
      </c>
      <c r="F7" s="3">
        <v>17</v>
      </c>
      <c r="G7" s="4" t="s">
        <v>20</v>
      </c>
      <c r="H7" s="3">
        <v>12</v>
      </c>
      <c r="I7" s="4" t="s">
        <v>20</v>
      </c>
      <c r="J7" s="3">
        <v>17</v>
      </c>
      <c r="K7" s="4" t="s">
        <v>20</v>
      </c>
      <c r="L7" s="3">
        <v>3</v>
      </c>
      <c r="M7" s="4" t="s">
        <v>20</v>
      </c>
      <c r="N7" s="3">
        <v>14</v>
      </c>
      <c r="O7" s="4" t="s">
        <v>20</v>
      </c>
      <c r="P7" s="3">
        <v>9</v>
      </c>
      <c r="Q7" s="4" t="s">
        <v>20</v>
      </c>
      <c r="R7" s="3">
        <v>15</v>
      </c>
      <c r="S7" s="4" t="s">
        <v>20</v>
      </c>
      <c r="T7" s="3">
        <v>10</v>
      </c>
      <c r="U7" s="4" t="s">
        <v>20</v>
      </c>
      <c r="V7" s="3">
        <v>9</v>
      </c>
      <c r="W7" s="4" t="s">
        <v>20</v>
      </c>
      <c r="X7" s="3">
        <v>14</v>
      </c>
      <c r="Y7" s="4" t="s">
        <v>20</v>
      </c>
      <c r="Z7" s="3">
        <v>9</v>
      </c>
      <c r="AA7" s="4" t="s">
        <v>20</v>
      </c>
      <c r="AB7" s="24"/>
      <c r="AC7" s="9" t="s">
        <v>20</v>
      </c>
    </row>
    <row r="8" spans="1:37" ht="24.75" customHeight="1">
      <c r="A8" s="162" t="s">
        <v>42</v>
      </c>
      <c r="B8" s="163"/>
      <c r="C8" s="164"/>
      <c r="D8" s="3"/>
      <c r="E8" s="4" t="s">
        <v>20</v>
      </c>
      <c r="F8" s="3"/>
      <c r="G8" s="4" t="s">
        <v>20</v>
      </c>
      <c r="H8" s="3">
        <v>1</v>
      </c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24"/>
      <c r="AC8" s="9" t="s">
        <v>21</v>
      </c>
      <c r="AF8" s="198" t="s">
        <v>77</v>
      </c>
      <c r="AG8" s="198"/>
      <c r="AH8" s="198"/>
      <c r="AI8" s="198"/>
      <c r="AJ8" s="198"/>
      <c r="AK8" s="198"/>
    </row>
    <row r="9" spans="1:37" ht="24.75" customHeight="1">
      <c r="A9" s="162" t="s">
        <v>50</v>
      </c>
      <c r="B9" s="163"/>
      <c r="C9" s="164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  <c r="AF9" s="198"/>
      <c r="AG9" s="198"/>
      <c r="AH9" s="198"/>
      <c r="AI9" s="198"/>
      <c r="AJ9" s="198"/>
      <c r="AK9" s="198"/>
    </row>
    <row r="10" spans="1:37" ht="24.75" customHeight="1" thickBot="1">
      <c r="A10" s="162" t="s">
        <v>62</v>
      </c>
      <c r="B10" s="163"/>
      <c r="C10" s="164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  <c r="AF10" s="204"/>
      <c r="AG10" s="204"/>
      <c r="AH10" s="204"/>
      <c r="AI10" s="204"/>
      <c r="AJ10" s="204"/>
      <c r="AK10" s="204"/>
    </row>
    <row r="11" spans="1:37" ht="24.75" customHeight="1" thickTop="1">
      <c r="A11" s="77" t="s">
        <v>25</v>
      </c>
      <c r="B11" s="78"/>
      <c r="C11" s="79"/>
      <c r="D11" s="153">
        <v>8000</v>
      </c>
      <c r="E11" s="154"/>
      <c r="F11" s="153">
        <v>8000</v>
      </c>
      <c r="G11" s="154"/>
      <c r="H11" s="153">
        <v>8000</v>
      </c>
      <c r="I11" s="154"/>
      <c r="J11" s="153">
        <v>8000</v>
      </c>
      <c r="K11" s="154"/>
      <c r="L11" s="153">
        <v>8000</v>
      </c>
      <c r="M11" s="154"/>
      <c r="N11" s="153">
        <v>8000</v>
      </c>
      <c r="O11" s="154"/>
      <c r="P11" s="153">
        <v>9150</v>
      </c>
      <c r="Q11" s="154"/>
      <c r="R11" s="153">
        <v>9150</v>
      </c>
      <c r="S11" s="154"/>
      <c r="T11" s="153">
        <v>9150</v>
      </c>
      <c r="U11" s="154"/>
      <c r="V11" s="153">
        <v>9150</v>
      </c>
      <c r="W11" s="154"/>
      <c r="X11" s="153">
        <v>9150</v>
      </c>
      <c r="Y11" s="154"/>
      <c r="Z11" s="153">
        <v>9150</v>
      </c>
      <c r="AA11" s="154"/>
      <c r="AB11" s="235"/>
      <c r="AC11" s="236"/>
      <c r="AF11" s="204"/>
      <c r="AG11" s="204"/>
      <c r="AH11" s="204"/>
      <c r="AI11" s="204"/>
      <c r="AJ11" s="204"/>
      <c r="AK11" s="204"/>
    </row>
    <row r="12" spans="1:37" ht="24.75" customHeight="1">
      <c r="A12" s="162" t="s">
        <v>50</v>
      </c>
      <c r="B12" s="163"/>
      <c r="C12" s="164"/>
      <c r="D12" s="94">
        <v>1250</v>
      </c>
      <c r="E12" s="95"/>
      <c r="F12" s="94">
        <v>1250</v>
      </c>
      <c r="G12" s="95"/>
      <c r="H12" s="94">
        <v>1250</v>
      </c>
      <c r="I12" s="95"/>
      <c r="J12" s="94">
        <v>1250</v>
      </c>
      <c r="K12" s="95"/>
      <c r="L12" s="94">
        <v>1250</v>
      </c>
      <c r="M12" s="95"/>
      <c r="N12" s="94">
        <v>1250</v>
      </c>
      <c r="O12" s="95"/>
      <c r="P12" s="94">
        <v>1429</v>
      </c>
      <c r="Q12" s="95"/>
      <c r="R12" s="94">
        <v>1429</v>
      </c>
      <c r="S12" s="95"/>
      <c r="T12" s="94">
        <v>1429</v>
      </c>
      <c r="U12" s="95"/>
      <c r="V12" s="94">
        <v>1429</v>
      </c>
      <c r="W12" s="95"/>
      <c r="X12" s="94">
        <v>1429</v>
      </c>
      <c r="Y12" s="95"/>
      <c r="Z12" s="94">
        <v>1429</v>
      </c>
      <c r="AA12" s="95"/>
      <c r="AB12" s="230"/>
      <c r="AC12" s="209"/>
      <c r="AF12" s="196" t="s">
        <v>79</v>
      </c>
      <c r="AG12" s="196"/>
      <c r="AH12" s="196"/>
      <c r="AI12" s="196" t="s">
        <v>80</v>
      </c>
      <c r="AJ12" s="196"/>
      <c r="AK12" s="196"/>
    </row>
    <row r="13" spans="1:37" ht="24.75" customHeight="1">
      <c r="A13" s="165" t="s">
        <v>27</v>
      </c>
      <c r="B13" s="166"/>
      <c r="C13" s="163"/>
      <c r="D13" s="94">
        <v>10000</v>
      </c>
      <c r="E13" s="95"/>
      <c r="F13" s="94">
        <v>10000</v>
      </c>
      <c r="G13" s="95"/>
      <c r="H13" s="94">
        <v>10000</v>
      </c>
      <c r="I13" s="95"/>
      <c r="J13" s="94">
        <v>10000</v>
      </c>
      <c r="K13" s="95"/>
      <c r="L13" s="94">
        <v>10000</v>
      </c>
      <c r="M13" s="95"/>
      <c r="N13" s="94">
        <v>10000</v>
      </c>
      <c r="O13" s="95"/>
      <c r="P13" s="94">
        <v>11150</v>
      </c>
      <c r="Q13" s="95"/>
      <c r="R13" s="94">
        <v>11150</v>
      </c>
      <c r="S13" s="95"/>
      <c r="T13" s="94">
        <v>11150</v>
      </c>
      <c r="U13" s="95"/>
      <c r="V13" s="94">
        <v>11150</v>
      </c>
      <c r="W13" s="95"/>
      <c r="X13" s="94">
        <v>11150</v>
      </c>
      <c r="Y13" s="95"/>
      <c r="Z13" s="94">
        <v>11150</v>
      </c>
      <c r="AA13" s="95"/>
      <c r="AB13" s="230"/>
      <c r="AC13" s="209"/>
      <c r="AF13" s="197"/>
      <c r="AG13" s="197"/>
      <c r="AH13" s="197"/>
      <c r="AI13" s="197"/>
      <c r="AJ13" s="197"/>
      <c r="AK13" s="197"/>
    </row>
    <row r="14" spans="1:37" ht="24.75" customHeight="1" thickBot="1">
      <c r="A14" s="159" t="s">
        <v>51</v>
      </c>
      <c r="B14" s="160"/>
      <c r="C14" s="161"/>
      <c r="D14" s="142">
        <v>1562</v>
      </c>
      <c r="E14" s="143"/>
      <c r="F14" s="142">
        <v>1562</v>
      </c>
      <c r="G14" s="143"/>
      <c r="H14" s="142">
        <v>1562</v>
      </c>
      <c r="I14" s="143"/>
      <c r="J14" s="142">
        <v>1562</v>
      </c>
      <c r="K14" s="143"/>
      <c r="L14" s="142">
        <v>1562</v>
      </c>
      <c r="M14" s="143"/>
      <c r="N14" s="142">
        <v>1562</v>
      </c>
      <c r="O14" s="143"/>
      <c r="P14" s="142">
        <v>1742</v>
      </c>
      <c r="Q14" s="143"/>
      <c r="R14" s="142">
        <v>1742</v>
      </c>
      <c r="S14" s="143"/>
      <c r="T14" s="142">
        <v>1742</v>
      </c>
      <c r="U14" s="143"/>
      <c r="V14" s="142">
        <v>1742</v>
      </c>
      <c r="W14" s="143"/>
      <c r="X14" s="142">
        <v>1742</v>
      </c>
      <c r="Y14" s="143"/>
      <c r="Z14" s="142">
        <v>1742</v>
      </c>
      <c r="AA14" s="143"/>
      <c r="AB14" s="234"/>
      <c r="AC14" s="215"/>
    </row>
    <row r="15" spans="1:37" ht="24.75" customHeight="1" thickTop="1">
      <c r="A15" s="148" t="s">
        <v>43</v>
      </c>
      <c r="B15" s="29" t="s">
        <v>69</v>
      </c>
      <c r="C15" s="12" t="s">
        <v>44</v>
      </c>
      <c r="D15" s="153">
        <v>7700</v>
      </c>
      <c r="E15" s="154"/>
      <c r="F15" s="153">
        <v>11900</v>
      </c>
      <c r="G15" s="154"/>
      <c r="H15" s="153">
        <v>8400</v>
      </c>
      <c r="I15" s="154"/>
      <c r="J15" s="153">
        <v>11900</v>
      </c>
      <c r="K15" s="154"/>
      <c r="L15" s="153">
        <v>2100</v>
      </c>
      <c r="M15" s="154"/>
      <c r="N15" s="153">
        <v>9800</v>
      </c>
      <c r="O15" s="154"/>
      <c r="P15" s="153">
        <v>0</v>
      </c>
      <c r="Q15" s="154"/>
      <c r="R15" s="153">
        <v>0</v>
      </c>
      <c r="S15" s="154"/>
      <c r="T15" s="153">
        <v>0</v>
      </c>
      <c r="U15" s="154"/>
      <c r="V15" s="153">
        <v>0</v>
      </c>
      <c r="W15" s="154"/>
      <c r="X15" s="153">
        <v>0</v>
      </c>
      <c r="Y15" s="154"/>
      <c r="Z15" s="153">
        <v>0</v>
      </c>
      <c r="AA15" s="154"/>
      <c r="AB15" s="228"/>
      <c r="AC15" s="207"/>
    </row>
    <row r="16" spans="1:37" ht="24.75" customHeight="1">
      <c r="A16" s="149"/>
      <c r="B16" s="16"/>
      <c r="C16" s="7" t="s">
        <v>45</v>
      </c>
      <c r="D16" s="94"/>
      <c r="E16" s="95"/>
      <c r="F16" s="94"/>
      <c r="G16" s="95"/>
      <c r="H16" s="94"/>
      <c r="I16" s="95"/>
      <c r="J16" s="94"/>
      <c r="K16" s="95"/>
      <c r="L16" s="94"/>
      <c r="M16" s="95"/>
      <c r="N16" s="94"/>
      <c r="O16" s="95"/>
      <c r="P16" s="94"/>
      <c r="Q16" s="95"/>
      <c r="R16" s="94"/>
      <c r="S16" s="95"/>
      <c r="T16" s="94"/>
      <c r="U16" s="95"/>
      <c r="V16" s="94"/>
      <c r="W16" s="95"/>
      <c r="X16" s="94"/>
      <c r="Y16" s="95"/>
      <c r="Z16" s="94"/>
      <c r="AA16" s="95"/>
      <c r="AB16" s="230"/>
      <c r="AC16" s="209"/>
    </row>
    <row r="17" spans="1:29" ht="24.75" customHeight="1">
      <c r="A17" s="149"/>
      <c r="B17" s="16"/>
      <c r="C17" s="7" t="s">
        <v>46</v>
      </c>
      <c r="D17" s="94"/>
      <c r="E17" s="95"/>
      <c r="F17" s="94"/>
      <c r="G17" s="95"/>
      <c r="H17" s="94"/>
      <c r="I17" s="95"/>
      <c r="J17" s="94"/>
      <c r="K17" s="95"/>
      <c r="L17" s="94"/>
      <c r="M17" s="95"/>
      <c r="N17" s="94"/>
      <c r="O17" s="95"/>
      <c r="P17" s="94"/>
      <c r="Q17" s="95"/>
      <c r="R17" s="94"/>
      <c r="S17" s="95"/>
      <c r="T17" s="94"/>
      <c r="U17" s="95"/>
      <c r="V17" s="94"/>
      <c r="W17" s="95"/>
      <c r="X17" s="94"/>
      <c r="Y17" s="95"/>
      <c r="Z17" s="94"/>
      <c r="AA17" s="95"/>
      <c r="AB17" s="230"/>
      <c r="AC17" s="209"/>
    </row>
    <row r="18" spans="1:29" ht="24.75" customHeight="1">
      <c r="A18" s="149"/>
      <c r="B18" s="100" t="s">
        <v>28</v>
      </c>
      <c r="C18" s="101"/>
      <c r="D18" s="94">
        <v>200</v>
      </c>
      <c r="E18" s="95"/>
      <c r="F18" s="94">
        <v>3200</v>
      </c>
      <c r="G18" s="95"/>
      <c r="H18" s="94">
        <v>2600</v>
      </c>
      <c r="I18" s="95"/>
      <c r="J18" s="94">
        <v>1800</v>
      </c>
      <c r="K18" s="95"/>
      <c r="L18" s="94">
        <v>0</v>
      </c>
      <c r="M18" s="95"/>
      <c r="N18" s="94">
        <v>200</v>
      </c>
      <c r="O18" s="95"/>
      <c r="P18" s="94">
        <v>1400</v>
      </c>
      <c r="Q18" s="95"/>
      <c r="R18" s="94">
        <v>1000</v>
      </c>
      <c r="S18" s="95"/>
      <c r="T18" s="94">
        <v>0</v>
      </c>
      <c r="U18" s="95"/>
      <c r="V18" s="94">
        <v>0</v>
      </c>
      <c r="W18" s="95"/>
      <c r="X18" s="94">
        <v>0</v>
      </c>
      <c r="Y18" s="95"/>
      <c r="Z18" s="94">
        <v>200</v>
      </c>
      <c r="AA18" s="95"/>
      <c r="AB18" s="230"/>
      <c r="AC18" s="209"/>
    </row>
    <row r="19" spans="1:29" ht="24.75" customHeight="1">
      <c r="A19" s="149"/>
      <c r="B19" s="100" t="s">
        <v>29</v>
      </c>
      <c r="C19" s="101"/>
      <c r="D19" s="94">
        <v>0</v>
      </c>
      <c r="E19" s="95"/>
      <c r="F19" s="94">
        <v>0</v>
      </c>
      <c r="G19" s="95"/>
      <c r="H19" s="94">
        <v>0</v>
      </c>
      <c r="I19" s="95"/>
      <c r="J19" s="94">
        <v>0</v>
      </c>
      <c r="K19" s="95"/>
      <c r="L19" s="94">
        <v>0</v>
      </c>
      <c r="M19" s="95"/>
      <c r="N19" s="94">
        <v>0</v>
      </c>
      <c r="O19" s="95"/>
      <c r="P19" s="94">
        <v>0</v>
      </c>
      <c r="Q19" s="95"/>
      <c r="R19" s="94">
        <v>0</v>
      </c>
      <c r="S19" s="95"/>
      <c r="T19" s="94">
        <v>0</v>
      </c>
      <c r="U19" s="95"/>
      <c r="V19" s="94">
        <v>0</v>
      </c>
      <c r="W19" s="95"/>
      <c r="X19" s="94">
        <v>0</v>
      </c>
      <c r="Y19" s="95"/>
      <c r="Z19" s="94">
        <v>0</v>
      </c>
      <c r="AA19" s="95"/>
      <c r="AB19" s="230"/>
      <c r="AC19" s="209"/>
    </row>
    <row r="20" spans="1:29" ht="24.75" customHeight="1" thickBot="1">
      <c r="A20" s="150"/>
      <c r="B20" s="138" t="s">
        <v>30</v>
      </c>
      <c r="C20" s="139"/>
      <c r="D20" s="142"/>
      <c r="E20" s="143"/>
      <c r="F20" s="142"/>
      <c r="G20" s="143"/>
      <c r="H20" s="142">
        <v>12000</v>
      </c>
      <c r="I20" s="143"/>
      <c r="J20" s="142"/>
      <c r="K20" s="143"/>
      <c r="L20" s="142"/>
      <c r="M20" s="143"/>
      <c r="N20" s="142"/>
      <c r="O20" s="143"/>
      <c r="P20" s="142"/>
      <c r="Q20" s="143"/>
      <c r="R20" s="142"/>
      <c r="S20" s="143"/>
      <c r="T20" s="142"/>
      <c r="U20" s="143"/>
      <c r="V20" s="142"/>
      <c r="W20" s="143"/>
      <c r="X20" s="142">
        <v>6000</v>
      </c>
      <c r="Y20" s="143"/>
      <c r="Z20" s="142"/>
      <c r="AA20" s="143"/>
      <c r="AB20" s="234"/>
      <c r="AC20" s="215"/>
    </row>
    <row r="21" spans="1:29" ht="24.75" customHeight="1" thickTop="1">
      <c r="A21" s="77" t="s">
        <v>31</v>
      </c>
      <c r="B21" s="78"/>
      <c r="C21" s="79"/>
      <c r="D21" s="153">
        <f>INT(D7*D11+D8*D13+D10*D12+D15+D16+D17+D18+D19+D20)</f>
        <v>95900</v>
      </c>
      <c r="E21" s="154"/>
      <c r="F21" s="153">
        <f t="shared" ref="F21" si="0">INT(F7*F11+F8*F13+F10*F12+F15+F16+F17+F18+F19+F20)</f>
        <v>151100</v>
      </c>
      <c r="G21" s="154"/>
      <c r="H21" s="153">
        <v>119000</v>
      </c>
      <c r="I21" s="154"/>
      <c r="J21" s="153">
        <f t="shared" ref="J21" si="1">INT(J7*J11+J8*J13+J10*J12+J15+J16+J17+J18+J19+J20)</f>
        <v>149700</v>
      </c>
      <c r="K21" s="154"/>
      <c r="L21" s="153">
        <f t="shared" ref="L21" si="2">INT(L7*L11+L8*L13+L10*L12+L15+L16+L17+L18+L19+L20)</f>
        <v>26100</v>
      </c>
      <c r="M21" s="154"/>
      <c r="N21" s="153">
        <f t="shared" ref="N21" si="3">INT(N7*N11+N8*N13+N10*N12+N15+N16+N17+N18+N19+N20)</f>
        <v>122000</v>
      </c>
      <c r="O21" s="154"/>
      <c r="P21" s="153">
        <f t="shared" ref="P21" si="4">INT(P7*P11+P8*P13+P10*P12+P15+P16+P17+P18+P19+P20)</f>
        <v>83750</v>
      </c>
      <c r="Q21" s="154"/>
      <c r="R21" s="153">
        <f t="shared" ref="R21" si="5">INT(R7*R11+R8*R13+R10*R12+R15+R16+R17+R18+R19+R20)</f>
        <v>138250</v>
      </c>
      <c r="S21" s="154"/>
      <c r="T21" s="153">
        <f t="shared" ref="T21" si="6">INT(T7*T11+T8*T13+T10*T12+T15+T16+T17+T18+T19+T20)</f>
        <v>91500</v>
      </c>
      <c r="U21" s="154"/>
      <c r="V21" s="153">
        <f>INT(V7*V11+V8*V13+V10*V14+V9*V12+V15+V16+V17+V18+V19+V20)</f>
        <v>82350</v>
      </c>
      <c r="W21" s="154"/>
      <c r="X21" s="153">
        <f>INT(X7*X11+X8*X13+X10*X14+X9*X12+X15+X16+X17+X18+X19+X20)</f>
        <v>134100</v>
      </c>
      <c r="Y21" s="154"/>
      <c r="Z21" s="153">
        <f>INT(Z7*Z11+Z8*Z13+Z10*Z14+Z9*Z12+Z15+Z16+Z17+Z18+Z19+Z20)</f>
        <v>82550</v>
      </c>
      <c r="AA21" s="154"/>
      <c r="AB21" s="228"/>
      <c r="AC21" s="207"/>
    </row>
    <row r="22" spans="1:29" ht="24.75" customHeight="1" thickBot="1">
      <c r="A22" s="133" t="s">
        <v>40</v>
      </c>
      <c r="B22" s="134"/>
      <c r="C22" s="135"/>
      <c r="D22" s="71"/>
      <c r="E22" s="72"/>
      <c r="F22" s="71"/>
      <c r="G22" s="72"/>
      <c r="H22" s="71"/>
      <c r="I22" s="72"/>
      <c r="J22" s="71"/>
      <c r="K22" s="72"/>
      <c r="L22" s="71"/>
      <c r="M22" s="72"/>
      <c r="N22" s="71"/>
      <c r="O22" s="72"/>
      <c r="P22" s="71"/>
      <c r="Q22" s="72"/>
      <c r="R22" s="71"/>
      <c r="S22" s="72"/>
      <c r="T22" s="71"/>
      <c r="U22" s="72"/>
      <c r="V22" s="71"/>
      <c r="W22" s="72"/>
      <c r="X22" s="71"/>
      <c r="Y22" s="72"/>
      <c r="Z22" s="71"/>
      <c r="AA22" s="72"/>
      <c r="AB22" s="233"/>
      <c r="AC22" s="212"/>
    </row>
    <row r="23" spans="1:29" ht="24.75" customHeight="1" thickBot="1">
      <c r="A23" s="122" t="s">
        <v>19</v>
      </c>
      <c r="B23" s="123"/>
      <c r="C23" s="124"/>
      <c r="D23" s="127">
        <f>D21+D22</f>
        <v>95900</v>
      </c>
      <c r="E23" s="128"/>
      <c r="F23" s="127">
        <f t="shared" ref="F23" si="7">F21+F22</f>
        <v>151100</v>
      </c>
      <c r="G23" s="128"/>
      <c r="H23" s="127">
        <f t="shared" ref="H23" si="8">H21+H22</f>
        <v>119000</v>
      </c>
      <c r="I23" s="128"/>
      <c r="J23" s="127">
        <f t="shared" ref="J23" si="9">J21+J22</f>
        <v>149700</v>
      </c>
      <c r="K23" s="128"/>
      <c r="L23" s="127">
        <f t="shared" ref="L23" si="10">L21+L22</f>
        <v>26100</v>
      </c>
      <c r="M23" s="128"/>
      <c r="N23" s="127">
        <f t="shared" ref="N23" si="11">N21+N22</f>
        <v>122000</v>
      </c>
      <c r="O23" s="128"/>
      <c r="P23" s="127">
        <f t="shared" ref="P23" si="12">P21+P22</f>
        <v>83750</v>
      </c>
      <c r="Q23" s="128"/>
      <c r="R23" s="127">
        <f t="shared" ref="R23" si="13">R21+R22</f>
        <v>138250</v>
      </c>
      <c r="S23" s="128"/>
      <c r="T23" s="127">
        <f t="shared" ref="T23" si="14">T21+T22</f>
        <v>91500</v>
      </c>
      <c r="U23" s="128"/>
      <c r="V23" s="127">
        <f t="shared" ref="V23" si="15">V21+V22</f>
        <v>82350</v>
      </c>
      <c r="W23" s="128"/>
      <c r="X23" s="127">
        <f t="shared" ref="X23" si="16">X21+X22</f>
        <v>134100</v>
      </c>
      <c r="Y23" s="128"/>
      <c r="Z23" s="127">
        <f t="shared" ref="Z23" si="17">Z21+Z22</f>
        <v>82550</v>
      </c>
      <c r="AA23" s="128"/>
      <c r="AB23" s="232"/>
      <c r="AC23" s="210"/>
    </row>
    <row r="24" spans="1:29" ht="24.75" customHeight="1">
      <c r="A24" s="88" t="s">
        <v>33</v>
      </c>
      <c r="B24" s="108" t="s">
        <v>34</v>
      </c>
      <c r="C24" s="109"/>
      <c r="D24" s="92">
        <f>D23*0.003</f>
        <v>287.7</v>
      </c>
      <c r="E24" s="93"/>
      <c r="F24" s="92">
        <f t="shared" ref="F24" si="18">F23*0.003</f>
        <v>453.3</v>
      </c>
      <c r="G24" s="93"/>
      <c r="H24" s="92">
        <f t="shared" ref="H24" si="19">H23*0.003</f>
        <v>357</v>
      </c>
      <c r="I24" s="93"/>
      <c r="J24" s="92">
        <f t="shared" ref="J24" si="20">J23*0.003</f>
        <v>449.1</v>
      </c>
      <c r="K24" s="93"/>
      <c r="L24" s="92">
        <f t="shared" ref="L24" si="21">L23*0.003</f>
        <v>78.3</v>
      </c>
      <c r="M24" s="93"/>
      <c r="N24" s="92">
        <f t="shared" ref="N24" si="22">N23*0.003</f>
        <v>366</v>
      </c>
      <c r="O24" s="93"/>
      <c r="P24" s="92">
        <f t="shared" ref="P24" si="23">P23*0.003</f>
        <v>251.25</v>
      </c>
      <c r="Q24" s="93"/>
      <c r="R24" s="92">
        <f t="shared" ref="R24" si="24">R23*0.003</f>
        <v>414.75</v>
      </c>
      <c r="S24" s="93"/>
      <c r="T24" s="92">
        <f t="shared" ref="T24" si="25">T23*0.003</f>
        <v>274.5</v>
      </c>
      <c r="U24" s="93"/>
      <c r="V24" s="92">
        <f t="shared" ref="V24" si="26">V23*0.003</f>
        <v>247.05</v>
      </c>
      <c r="W24" s="93"/>
      <c r="X24" s="92">
        <f t="shared" ref="X24" si="27">X23*0.003</f>
        <v>402.3</v>
      </c>
      <c r="Y24" s="93"/>
      <c r="Z24" s="92">
        <f t="shared" ref="Z24" si="28">Z23*0.003</f>
        <v>247.65</v>
      </c>
      <c r="AA24" s="93"/>
      <c r="AB24" s="231"/>
      <c r="AC24" s="211"/>
    </row>
    <row r="25" spans="1:29" ht="24.75" customHeight="1">
      <c r="A25" s="89"/>
      <c r="B25" s="100" t="s">
        <v>35</v>
      </c>
      <c r="C25" s="101"/>
      <c r="D25" s="94">
        <v>0</v>
      </c>
      <c r="E25" s="95"/>
      <c r="F25" s="94">
        <v>3050</v>
      </c>
      <c r="G25" s="95"/>
      <c r="H25" s="94">
        <v>1540</v>
      </c>
      <c r="I25" s="95"/>
      <c r="J25" s="94">
        <v>3050</v>
      </c>
      <c r="K25" s="95"/>
      <c r="L25" s="94">
        <v>0</v>
      </c>
      <c r="M25" s="95"/>
      <c r="N25" s="94">
        <v>2050</v>
      </c>
      <c r="O25" s="95"/>
      <c r="P25" s="94">
        <v>0</v>
      </c>
      <c r="Q25" s="95"/>
      <c r="R25" s="94">
        <v>2800</v>
      </c>
      <c r="S25" s="95"/>
      <c r="T25" s="94">
        <v>0</v>
      </c>
      <c r="U25" s="95"/>
      <c r="V25" s="94">
        <v>0</v>
      </c>
      <c r="W25" s="95"/>
      <c r="X25" s="94">
        <v>1810</v>
      </c>
      <c r="Y25" s="95"/>
      <c r="Z25" s="94">
        <v>0</v>
      </c>
      <c r="AA25" s="95"/>
      <c r="AB25" s="230"/>
      <c r="AC25" s="209"/>
    </row>
    <row r="26" spans="1:29" ht="24.75" customHeight="1">
      <c r="A26" s="89"/>
      <c r="B26" s="100" t="s">
        <v>48</v>
      </c>
      <c r="C26" s="101"/>
      <c r="D26" s="94">
        <v>0</v>
      </c>
      <c r="E26" s="95"/>
      <c r="F26" s="94">
        <v>0</v>
      </c>
      <c r="G26" s="95"/>
      <c r="H26" s="94">
        <v>0</v>
      </c>
      <c r="I26" s="95"/>
      <c r="J26" s="94">
        <v>0</v>
      </c>
      <c r="K26" s="95"/>
      <c r="L26" s="94">
        <v>0</v>
      </c>
      <c r="M26" s="95"/>
      <c r="N26" s="94">
        <v>0</v>
      </c>
      <c r="O26" s="95"/>
      <c r="P26" s="94">
        <v>0</v>
      </c>
      <c r="Q26" s="95"/>
      <c r="R26" s="94">
        <v>0</v>
      </c>
      <c r="S26" s="95"/>
      <c r="T26" s="94">
        <v>0</v>
      </c>
      <c r="U26" s="95"/>
      <c r="V26" s="94">
        <v>0</v>
      </c>
      <c r="W26" s="95"/>
      <c r="X26" s="94">
        <v>0</v>
      </c>
      <c r="Y26" s="95"/>
      <c r="Z26" s="94">
        <v>0</v>
      </c>
      <c r="AA26" s="95"/>
      <c r="AB26" s="230"/>
      <c r="AC26" s="209"/>
    </row>
    <row r="27" spans="1:29" ht="24.75" customHeight="1">
      <c r="A27" s="90"/>
      <c r="B27" s="100" t="s">
        <v>49</v>
      </c>
      <c r="C27" s="101"/>
      <c r="D27" s="82">
        <v>0</v>
      </c>
      <c r="E27" s="83"/>
      <c r="F27" s="82">
        <v>0</v>
      </c>
      <c r="G27" s="83"/>
      <c r="H27" s="82">
        <v>0</v>
      </c>
      <c r="I27" s="83"/>
      <c r="J27" s="82">
        <v>0</v>
      </c>
      <c r="K27" s="83"/>
      <c r="L27" s="82">
        <v>0</v>
      </c>
      <c r="M27" s="83"/>
      <c r="N27" s="82">
        <v>0</v>
      </c>
      <c r="O27" s="83"/>
      <c r="P27" s="82">
        <v>0</v>
      </c>
      <c r="Q27" s="83"/>
      <c r="R27" s="82">
        <v>0</v>
      </c>
      <c r="S27" s="83"/>
      <c r="T27" s="82">
        <v>0</v>
      </c>
      <c r="U27" s="83"/>
      <c r="V27" s="82">
        <v>0</v>
      </c>
      <c r="W27" s="83"/>
      <c r="X27" s="82">
        <v>0</v>
      </c>
      <c r="Y27" s="83"/>
      <c r="Z27" s="82">
        <v>0</v>
      </c>
      <c r="AA27" s="83"/>
      <c r="AB27" s="228"/>
      <c r="AC27" s="207"/>
    </row>
    <row r="28" spans="1:29" ht="24.75" customHeight="1" thickBot="1">
      <c r="A28" s="91"/>
      <c r="B28" s="112" t="s">
        <v>52</v>
      </c>
      <c r="C28" s="113"/>
      <c r="D28" s="71">
        <v>2000</v>
      </c>
      <c r="E28" s="72"/>
      <c r="F28" s="71">
        <v>250</v>
      </c>
      <c r="G28" s="72"/>
      <c r="H28" s="71">
        <v>0</v>
      </c>
      <c r="I28" s="72"/>
      <c r="J28" s="71">
        <v>1750</v>
      </c>
      <c r="K28" s="72"/>
      <c r="L28" s="71">
        <v>750</v>
      </c>
      <c r="M28" s="72"/>
      <c r="N28" s="71">
        <v>3250</v>
      </c>
      <c r="O28" s="72"/>
      <c r="P28" s="71">
        <v>500</v>
      </c>
      <c r="Q28" s="72"/>
      <c r="R28" s="71">
        <v>2500</v>
      </c>
      <c r="S28" s="72"/>
      <c r="T28" s="71">
        <v>2500</v>
      </c>
      <c r="U28" s="72"/>
      <c r="V28" s="71">
        <v>2250</v>
      </c>
      <c r="W28" s="72"/>
      <c r="X28" s="71">
        <v>6500</v>
      </c>
      <c r="Y28" s="72"/>
      <c r="Z28" s="71">
        <v>2000</v>
      </c>
      <c r="AA28" s="72"/>
      <c r="AB28" s="229"/>
      <c r="AC28" s="208"/>
    </row>
    <row r="29" spans="1:29" ht="24.75" customHeight="1" thickBot="1">
      <c r="A29" s="77" t="s">
        <v>37</v>
      </c>
      <c r="B29" s="78"/>
      <c r="C29" s="79"/>
      <c r="D29" s="82">
        <f>SUM(D24:D28)</f>
        <v>2287.6999999999998</v>
      </c>
      <c r="E29" s="83"/>
      <c r="F29" s="82">
        <f t="shared" ref="F29" si="29">SUM(F24:F28)</f>
        <v>3753.3</v>
      </c>
      <c r="G29" s="83"/>
      <c r="H29" s="82">
        <f t="shared" ref="H29" si="30">SUM(H24:H28)</f>
        <v>1897</v>
      </c>
      <c r="I29" s="83"/>
      <c r="J29" s="82">
        <f t="shared" ref="J29" si="31">SUM(J24:J28)</f>
        <v>5249.1</v>
      </c>
      <c r="K29" s="83"/>
      <c r="L29" s="82">
        <f t="shared" ref="L29" si="32">SUM(L24:L28)</f>
        <v>828.3</v>
      </c>
      <c r="M29" s="83"/>
      <c r="N29" s="82">
        <f t="shared" ref="N29" si="33">SUM(N24:N28)</f>
        <v>5666</v>
      </c>
      <c r="O29" s="83"/>
      <c r="P29" s="82">
        <f t="shared" ref="P29" si="34">SUM(P24:P28)</f>
        <v>751.25</v>
      </c>
      <c r="Q29" s="83"/>
      <c r="R29" s="82">
        <f t="shared" ref="R29" si="35">SUM(R24:R28)</f>
        <v>5714.75</v>
      </c>
      <c r="S29" s="83"/>
      <c r="T29" s="82">
        <f t="shared" ref="T29" si="36">SUM(T24:T28)</f>
        <v>2774.5</v>
      </c>
      <c r="U29" s="83"/>
      <c r="V29" s="82">
        <f t="shared" ref="V29" si="37">SUM(V24:V28)</f>
        <v>2497.0500000000002</v>
      </c>
      <c r="W29" s="83"/>
      <c r="X29" s="82">
        <f t="shared" ref="X29" si="38">SUM(X24:X28)</f>
        <v>8712.2999999999993</v>
      </c>
      <c r="Y29" s="83"/>
      <c r="Z29" s="82">
        <f t="shared" ref="Z29" si="39">SUM(Z24:Z28)</f>
        <v>2247.65</v>
      </c>
      <c r="AA29" s="227"/>
      <c r="AB29" s="228"/>
      <c r="AC29" s="207"/>
    </row>
    <row r="30" spans="1:29" ht="24.75" customHeight="1" thickTop="1" thickBot="1">
      <c r="A30" s="66" t="s">
        <v>38</v>
      </c>
      <c r="B30" s="67"/>
      <c r="C30" s="68"/>
      <c r="D30" s="60">
        <f>D23-D29</f>
        <v>93612.3</v>
      </c>
      <c r="E30" s="61"/>
      <c r="F30" s="69">
        <f>F23-F29</f>
        <v>147346.70000000001</v>
      </c>
      <c r="G30" s="70"/>
      <c r="H30" s="69">
        <f>H23-H29</f>
        <v>117103</v>
      </c>
      <c r="I30" s="70"/>
      <c r="J30" s="69">
        <f>J23-J29</f>
        <v>144450.9</v>
      </c>
      <c r="K30" s="70"/>
      <c r="L30" s="69">
        <f>L23-L29</f>
        <v>25271.7</v>
      </c>
      <c r="M30" s="70"/>
      <c r="N30" s="69">
        <f>N23-N29</f>
        <v>116334</v>
      </c>
      <c r="O30" s="70"/>
      <c r="P30" s="69">
        <f>P23-P29</f>
        <v>82998.75</v>
      </c>
      <c r="Q30" s="70"/>
      <c r="R30" s="69">
        <f>R23-R29</f>
        <v>132535.25</v>
      </c>
      <c r="S30" s="70"/>
      <c r="T30" s="69">
        <f>T23-T29</f>
        <v>88725.5</v>
      </c>
      <c r="U30" s="70"/>
      <c r="V30" s="69">
        <f>V23-V29</f>
        <v>79852.95</v>
      </c>
      <c r="W30" s="70"/>
      <c r="X30" s="69">
        <f>X21-X29</f>
        <v>125387.7</v>
      </c>
      <c r="Y30" s="70"/>
      <c r="Z30" s="60">
        <f>Z23-Z29</f>
        <v>80302.350000000006</v>
      </c>
      <c r="AA30" s="225"/>
      <c r="AB30" s="226"/>
      <c r="AC30" s="206"/>
    </row>
  </sheetData>
  <mergeCells count="315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V29:W29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AF8:AH9"/>
    <mergeCell ref="AI8:AK9"/>
    <mergeCell ref="AF10:AK11"/>
    <mergeCell ref="AF12:AH12"/>
    <mergeCell ref="AI12:AK12"/>
    <mergeCell ref="AF13:AH13"/>
    <mergeCell ref="AI13:AK13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FA865-2375-421B-9738-F05434EB0AC6}">
  <sheetPr codeName="Sheet4">
    <tabColor rgb="FFFFC000"/>
  </sheetPr>
  <dimension ref="A1:AJ90"/>
  <sheetViews>
    <sheetView topLeftCell="A58" workbookViewId="0">
      <selection activeCell="Z42" sqref="Z42:AA42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7" width="5.625" style="1"/>
    <col min="8" max="8" width="6.125" style="1" bestFit="1" customWidth="1"/>
    <col min="9" max="11" width="5.625" style="1"/>
    <col min="12" max="12" width="7.375" style="1" bestFit="1" customWidth="1"/>
    <col min="13" max="27" width="5.625" style="1"/>
    <col min="28" max="28" width="0.125" style="1" hidden="1" customWidth="1"/>
    <col min="29" max="16384" width="5.625" style="1"/>
  </cols>
  <sheetData>
    <row r="1" spans="1:36">
      <c r="A1" s="205" t="s">
        <v>75</v>
      </c>
      <c r="B1" s="205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</row>
    <row r="2" spans="1:36" ht="15.75" thickBot="1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</row>
    <row r="3" spans="1:36" ht="15.75" thickTop="1">
      <c r="A3" s="180" t="s">
        <v>0</v>
      </c>
      <c r="B3" s="181"/>
      <c r="C3" s="181"/>
      <c r="D3" s="182"/>
      <c r="E3" s="183" t="s">
        <v>1</v>
      </c>
      <c r="F3" s="181"/>
      <c r="G3" s="181"/>
      <c r="H3" s="181"/>
      <c r="I3" s="181"/>
      <c r="J3" s="181"/>
      <c r="K3" s="182"/>
      <c r="L3" s="183" t="s">
        <v>2</v>
      </c>
      <c r="M3" s="181"/>
      <c r="N3" s="181"/>
      <c r="O3" s="181"/>
      <c r="P3" s="181"/>
      <c r="Q3" s="181"/>
      <c r="R3" s="182"/>
      <c r="S3" s="183" t="s">
        <v>3</v>
      </c>
      <c r="T3" s="181"/>
      <c r="U3" s="181"/>
      <c r="V3" s="181"/>
      <c r="W3" s="181"/>
      <c r="X3" s="181"/>
      <c r="Y3" s="182"/>
      <c r="Z3" s="183" t="s">
        <v>4</v>
      </c>
      <c r="AA3" s="181"/>
      <c r="AB3" s="182"/>
    </row>
    <row r="4" spans="1:36" ht="35.25" customHeight="1" thickBot="1">
      <c r="A4" s="185"/>
      <c r="B4" s="186"/>
      <c r="C4" s="187"/>
      <c r="D4" s="139"/>
      <c r="E4" s="188" t="s">
        <v>47</v>
      </c>
      <c r="F4" s="189"/>
      <c r="G4" s="189"/>
      <c r="H4" s="189"/>
      <c r="I4" s="189"/>
      <c r="J4" s="189"/>
      <c r="K4" s="190"/>
      <c r="L4" s="138"/>
      <c r="M4" s="187"/>
      <c r="N4" s="187"/>
      <c r="O4" s="187"/>
      <c r="P4" s="187"/>
      <c r="Q4" s="187"/>
      <c r="R4" s="139"/>
      <c r="S4" s="191" t="s">
        <v>56</v>
      </c>
      <c r="T4" s="192"/>
      <c r="U4" s="192"/>
      <c r="V4" s="192"/>
      <c r="W4" s="192"/>
      <c r="X4" s="192"/>
      <c r="Y4" s="193"/>
      <c r="Z4" s="324" t="s">
        <v>5</v>
      </c>
      <c r="AA4" s="194"/>
      <c r="AB4" s="325"/>
    </row>
    <row r="5" spans="1:36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36" ht="24.75" customHeight="1">
      <c r="A6" s="170" t="s">
        <v>6</v>
      </c>
      <c r="B6" s="171"/>
      <c r="C6" s="172"/>
      <c r="D6" s="202" t="s">
        <v>11</v>
      </c>
      <c r="E6" s="203"/>
      <c r="F6" s="202" t="s">
        <v>12</v>
      </c>
      <c r="G6" s="203"/>
      <c r="H6" s="167" t="s">
        <v>13</v>
      </c>
      <c r="I6" s="168"/>
      <c r="J6" s="167" t="s">
        <v>14</v>
      </c>
      <c r="K6" s="168"/>
      <c r="L6" s="167" t="s">
        <v>15</v>
      </c>
      <c r="M6" s="168"/>
      <c r="N6" s="167" t="s">
        <v>16</v>
      </c>
      <c r="O6" s="168"/>
      <c r="P6" s="167" t="s">
        <v>17</v>
      </c>
      <c r="Q6" s="168"/>
      <c r="R6" s="167" t="s">
        <v>18</v>
      </c>
      <c r="S6" s="168"/>
      <c r="T6" s="167" t="s">
        <v>7</v>
      </c>
      <c r="U6" s="168"/>
      <c r="V6" s="167" t="s">
        <v>8</v>
      </c>
      <c r="W6" s="168"/>
      <c r="X6" s="167" t="s">
        <v>9</v>
      </c>
      <c r="Y6" s="168"/>
      <c r="Z6" s="167" t="s">
        <v>10</v>
      </c>
      <c r="AA6" s="168"/>
      <c r="AB6" s="35"/>
    </row>
    <row r="7" spans="1:36" ht="24.75" customHeight="1">
      <c r="A7" s="162" t="s">
        <v>41</v>
      </c>
      <c r="B7" s="163"/>
      <c r="C7" s="164"/>
      <c r="D7" s="31">
        <v>25</v>
      </c>
      <c r="E7" s="32" t="s">
        <v>20</v>
      </c>
      <c r="F7" s="31">
        <v>24</v>
      </c>
      <c r="G7" s="32" t="s">
        <v>20</v>
      </c>
      <c r="H7" s="3">
        <v>25</v>
      </c>
      <c r="I7" s="4" t="s">
        <v>20</v>
      </c>
      <c r="J7" s="3">
        <v>24</v>
      </c>
      <c r="K7" s="4" t="s">
        <v>20</v>
      </c>
      <c r="L7" s="3">
        <v>12</v>
      </c>
      <c r="M7" s="4" t="s">
        <v>20</v>
      </c>
      <c r="N7" s="3">
        <v>19</v>
      </c>
      <c r="O7" s="4" t="s">
        <v>20</v>
      </c>
      <c r="P7" s="3">
        <v>21</v>
      </c>
      <c r="Q7" s="4" t="s">
        <v>20</v>
      </c>
      <c r="R7" s="3">
        <v>20</v>
      </c>
      <c r="S7" s="4" t="s">
        <v>20</v>
      </c>
      <c r="T7" s="3">
        <v>14</v>
      </c>
      <c r="U7" s="4" t="s">
        <v>20</v>
      </c>
      <c r="V7" s="3">
        <v>22</v>
      </c>
      <c r="W7" s="4" t="s">
        <v>20</v>
      </c>
      <c r="X7" s="3">
        <v>22</v>
      </c>
      <c r="Y7" s="4" t="s">
        <v>20</v>
      </c>
      <c r="Z7" s="3">
        <v>18</v>
      </c>
      <c r="AA7" s="4" t="s">
        <v>20</v>
      </c>
      <c r="AB7" s="9" t="s">
        <v>20</v>
      </c>
      <c r="AE7" s="198" t="s">
        <v>77</v>
      </c>
      <c r="AF7" s="198"/>
      <c r="AG7" s="198"/>
      <c r="AH7" s="198"/>
      <c r="AI7" s="198"/>
      <c r="AJ7" s="198"/>
    </row>
    <row r="8" spans="1:36" ht="24.75" customHeight="1">
      <c r="A8" s="162" t="s">
        <v>42</v>
      </c>
      <c r="B8" s="163"/>
      <c r="C8" s="164"/>
      <c r="D8" s="31"/>
      <c r="E8" s="32" t="s">
        <v>20</v>
      </c>
      <c r="F8" s="31"/>
      <c r="G8" s="32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>
        <v>1</v>
      </c>
      <c r="O8" s="4" t="s">
        <v>20</v>
      </c>
      <c r="P8" s="3">
        <v>1</v>
      </c>
      <c r="Q8" s="4" t="s">
        <v>20</v>
      </c>
      <c r="R8" s="3">
        <v>1</v>
      </c>
      <c r="S8" s="4" t="s">
        <v>20</v>
      </c>
      <c r="T8" s="3"/>
      <c r="U8" s="4" t="s">
        <v>20</v>
      </c>
      <c r="V8" s="3"/>
      <c r="W8" s="4" t="s">
        <v>20</v>
      </c>
      <c r="X8" s="3">
        <v>1</v>
      </c>
      <c r="Y8" s="4" t="s">
        <v>20</v>
      </c>
      <c r="Z8" s="3"/>
      <c r="AA8" s="4" t="s">
        <v>20</v>
      </c>
      <c r="AB8" s="9" t="s">
        <v>21</v>
      </c>
      <c r="AE8" s="198"/>
      <c r="AF8" s="198"/>
      <c r="AG8" s="198"/>
      <c r="AH8" s="198"/>
      <c r="AI8" s="198"/>
      <c r="AJ8" s="198"/>
    </row>
    <row r="9" spans="1:36" ht="24.75" customHeight="1">
      <c r="A9" s="162" t="s">
        <v>50</v>
      </c>
      <c r="B9" s="163"/>
      <c r="C9" s="164"/>
      <c r="D9" s="31">
        <v>3</v>
      </c>
      <c r="E9" s="32" t="s">
        <v>21</v>
      </c>
      <c r="F9" s="31"/>
      <c r="G9" s="32" t="s">
        <v>21</v>
      </c>
      <c r="H9" s="3"/>
      <c r="I9" s="4" t="s">
        <v>21</v>
      </c>
      <c r="J9" s="3">
        <v>2.5</v>
      </c>
      <c r="K9" s="4" t="s">
        <v>21</v>
      </c>
      <c r="L9" s="3">
        <v>0.5</v>
      </c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>
        <v>1.5</v>
      </c>
      <c r="U9" s="4" t="s">
        <v>21</v>
      </c>
      <c r="V9" s="3">
        <v>1</v>
      </c>
      <c r="W9" s="4" t="s">
        <v>21</v>
      </c>
      <c r="X9" s="3"/>
      <c r="Y9" s="4" t="s">
        <v>21</v>
      </c>
      <c r="Z9" s="3"/>
      <c r="AA9" s="4" t="s">
        <v>21</v>
      </c>
      <c r="AB9" s="9" t="s">
        <v>21</v>
      </c>
      <c r="AE9" s="204"/>
      <c r="AF9" s="204"/>
      <c r="AG9" s="204"/>
      <c r="AH9" s="204"/>
      <c r="AI9" s="204"/>
      <c r="AJ9" s="204"/>
    </row>
    <row r="10" spans="1:36" ht="24.75" customHeight="1" thickBot="1">
      <c r="A10" s="162" t="s">
        <v>62</v>
      </c>
      <c r="B10" s="163"/>
      <c r="C10" s="164"/>
      <c r="D10" s="31"/>
      <c r="E10" s="32" t="s">
        <v>21</v>
      </c>
      <c r="F10" s="31"/>
      <c r="G10" s="32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>
        <v>4</v>
      </c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9" t="s">
        <v>21</v>
      </c>
      <c r="AE10" s="204"/>
      <c r="AF10" s="204"/>
      <c r="AG10" s="204"/>
      <c r="AH10" s="204"/>
      <c r="AI10" s="204"/>
      <c r="AJ10" s="204"/>
    </row>
    <row r="11" spans="1:36" ht="24.75" customHeight="1" thickTop="1">
      <c r="A11" s="77" t="s">
        <v>25</v>
      </c>
      <c r="B11" s="78"/>
      <c r="C11" s="79"/>
      <c r="D11" s="155">
        <v>8000</v>
      </c>
      <c r="E11" s="156"/>
      <c r="F11" s="155">
        <v>8000</v>
      </c>
      <c r="G11" s="156"/>
      <c r="H11" s="153">
        <v>8000</v>
      </c>
      <c r="I11" s="154"/>
      <c r="J11" s="153">
        <v>8000</v>
      </c>
      <c r="K11" s="154"/>
      <c r="L11" s="153">
        <v>8000</v>
      </c>
      <c r="M11" s="154"/>
      <c r="N11" s="153">
        <v>8000</v>
      </c>
      <c r="O11" s="154"/>
      <c r="P11" s="153">
        <v>8000</v>
      </c>
      <c r="Q11" s="154"/>
      <c r="R11" s="153">
        <v>8000</v>
      </c>
      <c r="S11" s="154"/>
      <c r="T11" s="153">
        <v>8000</v>
      </c>
      <c r="U11" s="154"/>
      <c r="V11" s="153">
        <v>8000</v>
      </c>
      <c r="W11" s="154"/>
      <c r="X11" s="153">
        <v>8000</v>
      </c>
      <c r="Y11" s="154"/>
      <c r="Z11" s="153">
        <v>8000</v>
      </c>
      <c r="AA11" s="154"/>
      <c r="AB11" s="36"/>
      <c r="AE11" s="196" t="s">
        <v>79</v>
      </c>
      <c r="AF11" s="196"/>
      <c r="AG11" s="196"/>
      <c r="AH11" s="196" t="s">
        <v>80</v>
      </c>
      <c r="AI11" s="196"/>
      <c r="AJ11" s="196"/>
    </row>
    <row r="12" spans="1:36" ht="24.75" customHeight="1">
      <c r="A12" s="162" t="s">
        <v>50</v>
      </c>
      <c r="B12" s="163"/>
      <c r="C12" s="164"/>
      <c r="D12" s="96">
        <v>1250</v>
      </c>
      <c r="E12" s="97"/>
      <c r="F12" s="96">
        <v>1250</v>
      </c>
      <c r="G12" s="97"/>
      <c r="H12" s="94">
        <v>1250</v>
      </c>
      <c r="I12" s="95"/>
      <c r="J12" s="94">
        <v>1250</v>
      </c>
      <c r="K12" s="95"/>
      <c r="L12" s="94">
        <v>1250</v>
      </c>
      <c r="M12" s="95"/>
      <c r="N12" s="94">
        <v>1250</v>
      </c>
      <c r="O12" s="95"/>
      <c r="P12" s="94">
        <v>1250</v>
      </c>
      <c r="Q12" s="95"/>
      <c r="R12" s="94">
        <v>1250</v>
      </c>
      <c r="S12" s="95"/>
      <c r="T12" s="94">
        <v>1250</v>
      </c>
      <c r="U12" s="95"/>
      <c r="V12" s="94">
        <v>1250</v>
      </c>
      <c r="W12" s="95"/>
      <c r="X12" s="94">
        <v>1250</v>
      </c>
      <c r="Y12" s="95"/>
      <c r="Z12" s="94">
        <v>1250</v>
      </c>
      <c r="AA12" s="95"/>
      <c r="AB12" s="37"/>
      <c r="AE12" s="197"/>
      <c r="AF12" s="197"/>
      <c r="AG12" s="197"/>
      <c r="AH12" s="197"/>
      <c r="AI12" s="197"/>
      <c r="AJ12" s="197"/>
    </row>
    <row r="13" spans="1:36" ht="24.75" customHeight="1">
      <c r="A13" s="165" t="s">
        <v>27</v>
      </c>
      <c r="B13" s="166"/>
      <c r="C13" s="163"/>
      <c r="D13" s="96">
        <v>10000</v>
      </c>
      <c r="E13" s="97"/>
      <c r="F13" s="96">
        <v>10000</v>
      </c>
      <c r="G13" s="97"/>
      <c r="H13" s="94">
        <v>10000</v>
      </c>
      <c r="I13" s="95"/>
      <c r="J13" s="94">
        <v>10000</v>
      </c>
      <c r="K13" s="95"/>
      <c r="L13" s="94">
        <v>10000</v>
      </c>
      <c r="M13" s="95"/>
      <c r="N13" s="94">
        <v>10000</v>
      </c>
      <c r="O13" s="95"/>
      <c r="P13" s="94">
        <v>10000</v>
      </c>
      <c r="Q13" s="95"/>
      <c r="R13" s="94">
        <v>10000</v>
      </c>
      <c r="S13" s="95"/>
      <c r="T13" s="94">
        <v>10000</v>
      </c>
      <c r="U13" s="95"/>
      <c r="V13" s="94">
        <v>10000</v>
      </c>
      <c r="W13" s="95"/>
      <c r="X13" s="94">
        <v>10000</v>
      </c>
      <c r="Y13" s="95"/>
      <c r="Z13" s="94">
        <v>10000</v>
      </c>
      <c r="AA13" s="95"/>
      <c r="AB13" s="37"/>
    </row>
    <row r="14" spans="1:36" ht="24.75" customHeight="1" thickBot="1">
      <c r="A14" s="159" t="s">
        <v>51</v>
      </c>
      <c r="B14" s="160"/>
      <c r="C14" s="161"/>
      <c r="D14" s="144">
        <v>1562</v>
      </c>
      <c r="E14" s="145"/>
      <c r="F14" s="144">
        <v>1562</v>
      </c>
      <c r="G14" s="145"/>
      <c r="H14" s="142">
        <v>1562</v>
      </c>
      <c r="I14" s="143"/>
      <c r="J14" s="142">
        <v>1562</v>
      </c>
      <c r="K14" s="143"/>
      <c r="L14" s="142">
        <v>1562</v>
      </c>
      <c r="M14" s="143"/>
      <c r="N14" s="142">
        <v>1562</v>
      </c>
      <c r="O14" s="143"/>
      <c r="P14" s="142">
        <v>1562</v>
      </c>
      <c r="Q14" s="143"/>
      <c r="R14" s="142">
        <v>1562</v>
      </c>
      <c r="S14" s="143"/>
      <c r="T14" s="142">
        <v>1562</v>
      </c>
      <c r="U14" s="143"/>
      <c r="V14" s="142">
        <v>1562</v>
      </c>
      <c r="W14" s="143"/>
      <c r="X14" s="142">
        <v>1562</v>
      </c>
      <c r="Y14" s="143"/>
      <c r="Z14" s="142">
        <v>1562</v>
      </c>
      <c r="AA14" s="143"/>
      <c r="AB14" s="38"/>
    </row>
    <row r="15" spans="1:36" ht="24.75" customHeight="1" thickTop="1">
      <c r="A15" s="148" t="s">
        <v>43</v>
      </c>
      <c r="B15" s="29" t="s">
        <v>66</v>
      </c>
      <c r="C15" s="12" t="s">
        <v>44</v>
      </c>
      <c r="D15" s="155">
        <v>1250</v>
      </c>
      <c r="E15" s="156"/>
      <c r="F15" s="155">
        <v>1200</v>
      </c>
      <c r="G15" s="156"/>
      <c r="H15" s="153">
        <v>1250</v>
      </c>
      <c r="I15" s="154"/>
      <c r="J15" s="153">
        <v>1200</v>
      </c>
      <c r="K15" s="154"/>
      <c r="L15" s="153">
        <v>6000</v>
      </c>
      <c r="M15" s="154"/>
      <c r="N15" s="153">
        <v>10000</v>
      </c>
      <c r="O15" s="154"/>
      <c r="P15" s="153">
        <v>11000</v>
      </c>
      <c r="Q15" s="154"/>
      <c r="R15" s="153">
        <v>10500</v>
      </c>
      <c r="S15" s="154"/>
      <c r="T15" s="153">
        <v>7000</v>
      </c>
      <c r="U15" s="154"/>
      <c r="V15" s="153">
        <v>11000</v>
      </c>
      <c r="W15" s="154"/>
      <c r="X15" s="153">
        <v>11500</v>
      </c>
      <c r="Y15" s="154"/>
      <c r="Z15" s="153">
        <v>9000</v>
      </c>
      <c r="AA15" s="154"/>
      <c r="AB15" s="39"/>
    </row>
    <row r="16" spans="1:36" ht="24.75" customHeight="1">
      <c r="A16" s="149"/>
      <c r="B16" s="8" t="s">
        <v>68</v>
      </c>
      <c r="C16" s="7" t="s">
        <v>45</v>
      </c>
      <c r="D16" s="96"/>
      <c r="E16" s="97"/>
      <c r="F16" s="96"/>
      <c r="G16" s="97"/>
      <c r="H16" s="94"/>
      <c r="I16" s="95"/>
      <c r="J16" s="94"/>
      <c r="K16" s="95"/>
      <c r="L16" s="94"/>
      <c r="M16" s="95"/>
      <c r="N16" s="94"/>
      <c r="O16" s="95"/>
      <c r="P16" s="94"/>
      <c r="Q16" s="95"/>
      <c r="R16" s="94"/>
      <c r="S16" s="95"/>
      <c r="T16" s="94"/>
      <c r="U16" s="95"/>
      <c r="V16" s="94">
        <v>3000</v>
      </c>
      <c r="W16" s="95"/>
      <c r="X16" s="94"/>
      <c r="Y16" s="95"/>
      <c r="Z16" s="94"/>
      <c r="AA16" s="95"/>
      <c r="AB16" s="37"/>
    </row>
    <row r="17" spans="1:29" ht="24.75" customHeight="1">
      <c r="A17" s="149"/>
      <c r="B17" s="16"/>
      <c r="C17" s="7" t="s">
        <v>46</v>
      </c>
      <c r="D17" s="96"/>
      <c r="E17" s="97"/>
      <c r="F17" s="96"/>
      <c r="G17" s="97"/>
      <c r="H17" s="94"/>
      <c r="I17" s="95"/>
      <c r="J17" s="94"/>
      <c r="K17" s="95"/>
      <c r="L17" s="94"/>
      <c r="M17" s="95"/>
      <c r="N17" s="94"/>
      <c r="O17" s="95"/>
      <c r="P17" s="94"/>
      <c r="Q17" s="95"/>
      <c r="R17" s="94"/>
      <c r="S17" s="95"/>
      <c r="T17" s="94"/>
      <c r="U17" s="95"/>
      <c r="V17" s="94"/>
      <c r="W17" s="95"/>
      <c r="X17" s="94"/>
      <c r="Y17" s="95"/>
      <c r="Z17" s="94"/>
      <c r="AA17" s="95"/>
      <c r="AB17" s="37"/>
    </row>
    <row r="18" spans="1:29" ht="24.75" customHeight="1">
      <c r="A18" s="149"/>
      <c r="B18" s="100" t="s">
        <v>28</v>
      </c>
      <c r="C18" s="101"/>
      <c r="D18" s="96">
        <v>5000</v>
      </c>
      <c r="E18" s="97"/>
      <c r="F18" s="96">
        <v>4800</v>
      </c>
      <c r="G18" s="97"/>
      <c r="H18" s="94">
        <v>5000</v>
      </c>
      <c r="I18" s="95"/>
      <c r="J18" s="94">
        <v>4800</v>
      </c>
      <c r="K18" s="95"/>
      <c r="L18" s="94">
        <v>2400</v>
      </c>
      <c r="M18" s="95"/>
      <c r="N18" s="94">
        <v>4000</v>
      </c>
      <c r="O18" s="95"/>
      <c r="P18" s="94">
        <v>4400</v>
      </c>
      <c r="Q18" s="95"/>
      <c r="R18" s="94">
        <v>4750</v>
      </c>
      <c r="S18" s="95"/>
      <c r="T18" s="94">
        <v>2800</v>
      </c>
      <c r="U18" s="95"/>
      <c r="V18" s="94">
        <v>4000</v>
      </c>
      <c r="W18" s="95"/>
      <c r="X18" s="94">
        <v>4600</v>
      </c>
      <c r="Y18" s="95"/>
      <c r="Z18" s="94">
        <v>3600</v>
      </c>
      <c r="AA18" s="95"/>
      <c r="AB18" s="37"/>
    </row>
    <row r="19" spans="1:29" ht="24.75" customHeight="1">
      <c r="A19" s="149"/>
      <c r="B19" s="100" t="s">
        <v>29</v>
      </c>
      <c r="C19" s="101"/>
      <c r="D19" s="96"/>
      <c r="E19" s="97"/>
      <c r="F19" s="96"/>
      <c r="G19" s="97"/>
      <c r="H19" s="94"/>
      <c r="I19" s="95"/>
      <c r="J19" s="94"/>
      <c r="K19" s="95"/>
      <c r="L19" s="94"/>
      <c r="M19" s="95"/>
      <c r="N19" s="94"/>
      <c r="O19" s="95"/>
      <c r="P19" s="94"/>
      <c r="Q19" s="95"/>
      <c r="R19" s="94"/>
      <c r="S19" s="95"/>
      <c r="T19" s="94"/>
      <c r="U19" s="95"/>
      <c r="V19" s="94"/>
      <c r="W19" s="95"/>
      <c r="X19" s="94"/>
      <c r="Y19" s="95"/>
      <c r="Z19" s="94"/>
      <c r="AA19" s="95"/>
      <c r="AB19" s="37"/>
    </row>
    <row r="20" spans="1:29" ht="24.75" customHeight="1" thickBot="1">
      <c r="A20" s="150"/>
      <c r="B20" s="138" t="s">
        <v>30</v>
      </c>
      <c r="C20" s="139"/>
      <c r="D20" s="144"/>
      <c r="E20" s="145"/>
      <c r="F20" s="144"/>
      <c r="G20" s="145"/>
      <c r="H20" s="142"/>
      <c r="I20" s="143"/>
      <c r="J20" s="142"/>
      <c r="K20" s="143"/>
      <c r="L20" s="142"/>
      <c r="M20" s="143"/>
      <c r="N20" s="142"/>
      <c r="O20" s="143"/>
      <c r="P20" s="142"/>
      <c r="Q20" s="143"/>
      <c r="R20" s="142"/>
      <c r="S20" s="143"/>
      <c r="T20" s="142"/>
      <c r="U20" s="143"/>
      <c r="V20" s="142"/>
      <c r="W20" s="143"/>
      <c r="X20" s="142"/>
      <c r="Y20" s="143"/>
      <c r="Z20" s="142"/>
      <c r="AA20" s="143"/>
      <c r="AB20" s="37"/>
    </row>
    <row r="21" spans="1:29" ht="24.75" customHeight="1" thickTop="1">
      <c r="A21" s="77" t="s">
        <v>31</v>
      </c>
      <c r="B21" s="78"/>
      <c r="C21" s="79"/>
      <c r="D21" s="155">
        <f>INT(D7*D11+D8*D13+D10*D14+D9*D12+D15+D16+D17+D18+D19+D20)</f>
        <v>210000</v>
      </c>
      <c r="E21" s="156"/>
      <c r="F21" s="155">
        <f t="shared" ref="F21" si="0">INT(F7*F11+F8*F13+F10*F12+F15+F16+F17+F18+F19+F20)</f>
        <v>198000</v>
      </c>
      <c r="G21" s="156"/>
      <c r="H21" s="153">
        <f t="shared" ref="H21" si="1">INT(H7*H11+H8*H13+H10*H12+H15+H16+H17+H18+H19+H20)</f>
        <v>206250</v>
      </c>
      <c r="I21" s="154"/>
      <c r="J21" s="153">
        <f>INT(J7*J11+J8*J13+J10*J12+J9*J12+J15+J16+J17+J18+J19+J20)</f>
        <v>201125</v>
      </c>
      <c r="K21" s="154"/>
      <c r="L21" s="153">
        <f>INT(L7*L11+L8*L13+L10*L12+L9*L12+L15+L16+L17+L18+L19+L20)</f>
        <v>105025</v>
      </c>
      <c r="M21" s="154"/>
      <c r="N21" s="153">
        <f t="shared" ref="N21" si="2">INT(N7*N11+N8*N13+N10*N12+N15+N16+N17+N18+N19+N20)</f>
        <v>176000</v>
      </c>
      <c r="O21" s="154"/>
      <c r="P21" s="153">
        <f>INT(P7*P11+P8*P13+P10*P14+P15+P16+P17+P18+P19+P20)</f>
        <v>199648</v>
      </c>
      <c r="Q21" s="154"/>
      <c r="R21" s="153">
        <f t="shared" ref="R21" si="3">INT(R7*R11+R8*R13+R10*R12+R15+R16+R17+R18+R19+R20)</f>
        <v>185250</v>
      </c>
      <c r="S21" s="154"/>
      <c r="T21" s="153">
        <f>INT(T7*T11+T8*T13+T9*T12+T15+T16+T17+T18+T19+T20)</f>
        <v>123675</v>
      </c>
      <c r="U21" s="154"/>
      <c r="V21" s="153">
        <f>INT(V7*V11+V8*V13+V9*V12+V15+V16+V17+V18+V19+V20)</f>
        <v>195250</v>
      </c>
      <c r="W21" s="154"/>
      <c r="X21" s="153">
        <f t="shared" ref="X21" si="4">INT(X7*X11+X8*X13+X10*X12+X15+X16+X17+X18+X19+X20)</f>
        <v>202100</v>
      </c>
      <c r="Y21" s="154"/>
      <c r="Z21" s="153">
        <f t="shared" ref="Z21" si="5">INT(Z7*Z11+Z8*Z13+Z10*Z12+Z15+Z16+Z17+Z18+Z19+Z20)</f>
        <v>156600</v>
      </c>
      <c r="AA21" s="154"/>
      <c r="AB21" s="37"/>
    </row>
    <row r="22" spans="1:29" ht="24.75" customHeight="1" thickBot="1">
      <c r="A22" s="133" t="s">
        <v>40</v>
      </c>
      <c r="B22" s="134"/>
      <c r="C22" s="135"/>
      <c r="D22" s="73">
        <v>50000</v>
      </c>
      <c r="E22" s="74"/>
      <c r="F22" s="73"/>
      <c r="G22" s="74"/>
      <c r="H22" s="71"/>
      <c r="I22" s="72"/>
      <c r="J22" s="71"/>
      <c r="K22" s="72"/>
      <c r="L22" s="71"/>
      <c r="M22" s="72"/>
      <c r="N22" s="71"/>
      <c r="O22" s="72"/>
      <c r="P22" s="71"/>
      <c r="Q22" s="72"/>
      <c r="R22" s="71"/>
      <c r="S22" s="72"/>
      <c r="T22" s="71">
        <v>50000</v>
      </c>
      <c r="U22" s="72"/>
      <c r="V22" s="71">
        <v>10000</v>
      </c>
      <c r="W22" s="72"/>
      <c r="X22" s="71"/>
      <c r="Y22" s="72"/>
      <c r="Z22" s="71">
        <v>50000</v>
      </c>
      <c r="AA22" s="72"/>
      <c r="AB22" s="40"/>
    </row>
    <row r="23" spans="1:29" ht="24.75" customHeight="1" thickBot="1">
      <c r="A23" s="122" t="s">
        <v>19</v>
      </c>
      <c r="B23" s="123"/>
      <c r="C23" s="124"/>
      <c r="D23" s="129">
        <f>D21+D22</f>
        <v>260000</v>
      </c>
      <c r="E23" s="130"/>
      <c r="F23" s="129">
        <f t="shared" ref="F23" si="6">F21+F22</f>
        <v>198000</v>
      </c>
      <c r="G23" s="130"/>
      <c r="H23" s="127">
        <f t="shared" ref="H23" si="7">H21+H22</f>
        <v>206250</v>
      </c>
      <c r="I23" s="128"/>
      <c r="J23" s="127">
        <f t="shared" ref="J23" si="8">J21+J22</f>
        <v>201125</v>
      </c>
      <c r="K23" s="128"/>
      <c r="L23" s="127">
        <f t="shared" ref="L23" si="9">L21+L22</f>
        <v>105025</v>
      </c>
      <c r="M23" s="128"/>
      <c r="N23" s="127">
        <f t="shared" ref="N23" si="10">N21+N22</f>
        <v>176000</v>
      </c>
      <c r="O23" s="128"/>
      <c r="P23" s="127">
        <f t="shared" ref="P23" si="11">P21+P22</f>
        <v>199648</v>
      </c>
      <c r="Q23" s="128"/>
      <c r="R23" s="127">
        <f t="shared" ref="R23" si="12">R21+R22</f>
        <v>185250</v>
      </c>
      <c r="S23" s="128"/>
      <c r="T23" s="127">
        <f t="shared" ref="T23" si="13">T21+T22</f>
        <v>173675</v>
      </c>
      <c r="U23" s="128"/>
      <c r="V23" s="127">
        <f t="shared" ref="V23" si="14">V21+V22</f>
        <v>205250</v>
      </c>
      <c r="W23" s="128"/>
      <c r="X23" s="127">
        <f t="shared" ref="X23" si="15">X21+X22</f>
        <v>202100</v>
      </c>
      <c r="Y23" s="128"/>
      <c r="Z23" s="127">
        <f t="shared" ref="Z23" si="16">Z21+Z22</f>
        <v>206600</v>
      </c>
      <c r="AA23" s="128"/>
      <c r="AB23" s="41"/>
    </row>
    <row r="24" spans="1:29" ht="24.75" customHeight="1">
      <c r="A24" s="88" t="s">
        <v>33</v>
      </c>
      <c r="B24" s="108" t="s">
        <v>34</v>
      </c>
      <c r="C24" s="109"/>
      <c r="D24" s="102">
        <f>D23*0.003</f>
        <v>780</v>
      </c>
      <c r="E24" s="103"/>
      <c r="F24" s="102">
        <f t="shared" ref="F24" si="17">F23*0.003</f>
        <v>594</v>
      </c>
      <c r="G24" s="103"/>
      <c r="H24" s="92">
        <f t="shared" ref="H24" si="18">H23*0.003</f>
        <v>618.75</v>
      </c>
      <c r="I24" s="93"/>
      <c r="J24" s="92">
        <f t="shared" ref="J24" si="19">J23*0.003</f>
        <v>603.375</v>
      </c>
      <c r="K24" s="93"/>
      <c r="L24" s="92">
        <f t="shared" ref="L24" si="20">L23*0.003</f>
        <v>315.07499999999999</v>
      </c>
      <c r="M24" s="93"/>
      <c r="N24" s="92">
        <f t="shared" ref="N24" si="21">N23*0.003</f>
        <v>528</v>
      </c>
      <c r="O24" s="93"/>
      <c r="P24" s="92">
        <f t="shared" ref="P24" si="22">P23*0.003</f>
        <v>598.94399999999996</v>
      </c>
      <c r="Q24" s="93"/>
      <c r="R24" s="92">
        <f t="shared" ref="R24" si="23">R23*0.003</f>
        <v>555.75</v>
      </c>
      <c r="S24" s="93"/>
      <c r="T24" s="92">
        <f t="shared" ref="T24" si="24">T23*0.003</f>
        <v>521.02499999999998</v>
      </c>
      <c r="U24" s="93"/>
      <c r="V24" s="92">
        <f t="shared" ref="V24" si="25">V23*0.003</f>
        <v>615.75</v>
      </c>
      <c r="W24" s="93"/>
      <c r="X24" s="92">
        <f t="shared" ref="X24" si="26">X23*0.003</f>
        <v>606.30000000000007</v>
      </c>
      <c r="Y24" s="93"/>
      <c r="Z24" s="92">
        <f t="shared" ref="Z24" si="27">Z23*0.003</f>
        <v>619.80000000000007</v>
      </c>
      <c r="AA24" s="93"/>
      <c r="AB24" s="42"/>
    </row>
    <row r="25" spans="1:29" ht="24.75" customHeight="1">
      <c r="A25" s="89"/>
      <c r="B25" s="100" t="s">
        <v>35</v>
      </c>
      <c r="C25" s="101"/>
      <c r="D25" s="96">
        <v>5270</v>
      </c>
      <c r="E25" s="97"/>
      <c r="F25" s="96">
        <v>4840</v>
      </c>
      <c r="G25" s="97"/>
      <c r="H25" s="94">
        <v>4980</v>
      </c>
      <c r="I25" s="95"/>
      <c r="J25" s="94">
        <v>4840</v>
      </c>
      <c r="K25" s="95"/>
      <c r="L25" s="94">
        <v>1030</v>
      </c>
      <c r="M25" s="95"/>
      <c r="N25" s="94">
        <v>3910</v>
      </c>
      <c r="O25" s="95"/>
      <c r="P25" s="94">
        <v>4770</v>
      </c>
      <c r="Q25" s="95"/>
      <c r="R25" s="94">
        <v>4770</v>
      </c>
      <c r="S25" s="95"/>
      <c r="T25" s="94">
        <v>3980</v>
      </c>
      <c r="U25" s="95"/>
      <c r="V25" s="94">
        <v>4980</v>
      </c>
      <c r="W25" s="95"/>
      <c r="X25" s="94">
        <v>4840</v>
      </c>
      <c r="Y25" s="95"/>
      <c r="Z25" s="94">
        <v>5050</v>
      </c>
      <c r="AA25" s="95"/>
      <c r="AB25" s="37"/>
    </row>
    <row r="26" spans="1:29" ht="24.75" customHeight="1">
      <c r="A26" s="89"/>
      <c r="B26" s="100" t="s">
        <v>48</v>
      </c>
      <c r="C26" s="101"/>
      <c r="D26" s="96">
        <v>5300</v>
      </c>
      <c r="E26" s="97"/>
      <c r="F26" s="96">
        <v>5300</v>
      </c>
      <c r="G26" s="97"/>
      <c r="H26" s="94">
        <v>0</v>
      </c>
      <c r="I26" s="95"/>
      <c r="J26" s="94">
        <v>5500</v>
      </c>
      <c r="K26" s="95"/>
      <c r="L26" s="94">
        <v>5300</v>
      </c>
      <c r="M26" s="95"/>
      <c r="N26" s="94">
        <v>5300</v>
      </c>
      <c r="O26" s="95"/>
      <c r="P26" s="94">
        <v>5300</v>
      </c>
      <c r="Q26" s="95"/>
      <c r="R26" s="94">
        <v>5300</v>
      </c>
      <c r="S26" s="95"/>
      <c r="T26" s="94">
        <v>5300</v>
      </c>
      <c r="U26" s="95"/>
      <c r="V26" s="94">
        <v>5300</v>
      </c>
      <c r="W26" s="95"/>
      <c r="X26" s="94">
        <v>5300</v>
      </c>
      <c r="Y26" s="95"/>
      <c r="Z26" s="94">
        <v>5300</v>
      </c>
      <c r="AA26" s="95"/>
      <c r="AB26" s="37"/>
    </row>
    <row r="27" spans="1:29" ht="24.75" customHeight="1">
      <c r="A27" s="90"/>
      <c r="B27" s="100" t="s">
        <v>49</v>
      </c>
      <c r="C27" s="101"/>
      <c r="D27" s="84">
        <v>0</v>
      </c>
      <c r="E27" s="85"/>
      <c r="F27" s="84">
        <v>0</v>
      </c>
      <c r="G27" s="85"/>
      <c r="H27" s="82">
        <v>0</v>
      </c>
      <c r="I27" s="83"/>
      <c r="J27" s="82">
        <v>16803</v>
      </c>
      <c r="K27" s="83"/>
      <c r="L27" s="82">
        <v>16803</v>
      </c>
      <c r="M27" s="83"/>
      <c r="N27" s="82">
        <v>16803</v>
      </c>
      <c r="O27" s="83"/>
      <c r="P27" s="82">
        <v>16803</v>
      </c>
      <c r="Q27" s="83"/>
      <c r="R27" s="82">
        <v>16803</v>
      </c>
      <c r="S27" s="83"/>
      <c r="T27" s="82">
        <v>16803</v>
      </c>
      <c r="U27" s="83"/>
      <c r="V27" s="82">
        <v>16803</v>
      </c>
      <c r="W27" s="83"/>
      <c r="X27" s="82">
        <v>16803</v>
      </c>
      <c r="Y27" s="83"/>
      <c r="Z27" s="82">
        <v>16803</v>
      </c>
      <c r="AA27" s="83"/>
      <c r="AB27" s="39"/>
    </row>
    <row r="28" spans="1:29" ht="24.75" customHeight="1" thickBot="1">
      <c r="A28" s="91"/>
      <c r="B28" s="112" t="s">
        <v>52</v>
      </c>
      <c r="C28" s="113"/>
      <c r="D28" s="73">
        <v>50000</v>
      </c>
      <c r="E28" s="74"/>
      <c r="F28" s="73">
        <v>0</v>
      </c>
      <c r="G28" s="74"/>
      <c r="H28" s="71">
        <v>0</v>
      </c>
      <c r="I28" s="72"/>
      <c r="J28" s="71">
        <v>0</v>
      </c>
      <c r="K28" s="72"/>
      <c r="L28" s="71">
        <v>750</v>
      </c>
      <c r="M28" s="72"/>
      <c r="N28" s="71">
        <v>250</v>
      </c>
      <c r="O28" s="72"/>
      <c r="P28" s="71">
        <v>250</v>
      </c>
      <c r="Q28" s="72"/>
      <c r="R28" s="71">
        <v>2500</v>
      </c>
      <c r="S28" s="72"/>
      <c r="T28" s="71">
        <v>50250</v>
      </c>
      <c r="U28" s="72"/>
      <c r="V28" s="71">
        <v>10250</v>
      </c>
      <c r="W28" s="72"/>
      <c r="X28" s="71">
        <v>5750</v>
      </c>
      <c r="Y28" s="72"/>
      <c r="Z28" s="71">
        <v>52500</v>
      </c>
      <c r="AA28" s="72"/>
      <c r="AB28" s="43"/>
    </row>
    <row r="29" spans="1:29" ht="24.75" customHeight="1" thickBot="1">
      <c r="A29" s="77" t="s">
        <v>37</v>
      </c>
      <c r="B29" s="78"/>
      <c r="C29" s="79"/>
      <c r="D29" s="84">
        <f>SUM(D24:D28)</f>
        <v>61350</v>
      </c>
      <c r="E29" s="85"/>
      <c r="F29" s="84">
        <f t="shared" ref="F29" si="28">SUM(F24:F28)</f>
        <v>10734</v>
      </c>
      <c r="G29" s="85"/>
      <c r="H29" s="82">
        <f t="shared" ref="H29" si="29">SUM(H24:H28)</f>
        <v>5598.75</v>
      </c>
      <c r="I29" s="83"/>
      <c r="J29" s="82">
        <f t="shared" ref="J29" si="30">SUM(J24:J28)</f>
        <v>27746.375</v>
      </c>
      <c r="K29" s="83"/>
      <c r="L29" s="82">
        <f t="shared" ref="L29" si="31">SUM(L24:L28)</f>
        <v>24198.075000000001</v>
      </c>
      <c r="M29" s="83"/>
      <c r="N29" s="82">
        <f t="shared" ref="N29" si="32">SUM(N24:N28)</f>
        <v>26791</v>
      </c>
      <c r="O29" s="83"/>
      <c r="P29" s="82">
        <f t="shared" ref="P29" si="33">SUM(P24:P28)</f>
        <v>27721.944</v>
      </c>
      <c r="Q29" s="83"/>
      <c r="R29" s="82">
        <f t="shared" ref="R29" si="34">SUM(R24:R28)</f>
        <v>29928.75</v>
      </c>
      <c r="S29" s="83"/>
      <c r="T29" s="82">
        <f t="shared" ref="T29" si="35">SUM(T24:T28)</f>
        <v>76854.024999999994</v>
      </c>
      <c r="U29" s="83"/>
      <c r="V29" s="82">
        <f t="shared" ref="V29" si="36">SUM(V24:V28)</f>
        <v>37948.75</v>
      </c>
      <c r="W29" s="83"/>
      <c r="X29" s="82">
        <f t="shared" ref="X29" si="37">SUM(X24:X28)</f>
        <v>33299.300000000003</v>
      </c>
      <c r="Y29" s="83"/>
      <c r="Z29" s="82">
        <f t="shared" ref="Z29" si="38">SUM(Z24:Z28)</f>
        <v>80272.800000000003</v>
      </c>
      <c r="AA29" s="83"/>
      <c r="AB29" s="39"/>
    </row>
    <row r="30" spans="1:29" ht="24.75" customHeight="1" thickTop="1" thickBot="1">
      <c r="A30" s="66" t="s">
        <v>38</v>
      </c>
      <c r="B30" s="67"/>
      <c r="C30" s="68"/>
      <c r="D30" s="62">
        <f>D23-D29</f>
        <v>198650</v>
      </c>
      <c r="E30" s="63"/>
      <c r="F30" s="62">
        <f>F23-F29+F25</f>
        <v>192106</v>
      </c>
      <c r="G30" s="63"/>
      <c r="H30" s="253">
        <f>H23-H29+H25</f>
        <v>205631.25</v>
      </c>
      <c r="I30" s="254"/>
      <c r="J30" s="253">
        <f>J23-J29+J25</f>
        <v>178218.625</v>
      </c>
      <c r="K30" s="254"/>
      <c r="L30" s="253">
        <f>L23-L29+L25</f>
        <v>81856.925000000003</v>
      </c>
      <c r="M30" s="254"/>
      <c r="N30" s="253">
        <f>N23-N29+N25</f>
        <v>153119</v>
      </c>
      <c r="O30" s="254"/>
      <c r="P30" s="253">
        <f>P23-P29+P25</f>
        <v>176696.05600000001</v>
      </c>
      <c r="Q30" s="254"/>
      <c r="R30" s="253">
        <f>R23-R29+R25</f>
        <v>160091.25</v>
      </c>
      <c r="S30" s="254"/>
      <c r="T30" s="253">
        <f>T23-T29+570</f>
        <v>97390.975000000006</v>
      </c>
      <c r="U30" s="254"/>
      <c r="V30" s="69">
        <f>V23-V29</f>
        <v>167301.25</v>
      </c>
      <c r="W30" s="70"/>
      <c r="X30" s="60">
        <f>X21-X29</f>
        <v>168800.7</v>
      </c>
      <c r="Y30" s="61"/>
      <c r="Z30" s="60">
        <f>Z23-Z29</f>
        <v>126327.2</v>
      </c>
      <c r="AA30" s="61"/>
      <c r="AB30" s="44"/>
    </row>
    <row r="31" spans="1:29" ht="15" customHeight="1">
      <c r="A31" s="177" t="s">
        <v>117</v>
      </c>
      <c r="B31" s="177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178"/>
      <c r="AA31" s="178"/>
      <c r="AB31" s="178"/>
      <c r="AC31" s="178"/>
    </row>
    <row r="32" spans="1:29" ht="15.75" thickBot="1">
      <c r="A32" s="179"/>
      <c r="B32" s="179"/>
      <c r="C32" s="179"/>
      <c r="D32" s="179"/>
      <c r="E32" s="179"/>
      <c r="F32" s="179"/>
      <c r="G32" s="179"/>
      <c r="H32" s="179"/>
      <c r="I32" s="179"/>
      <c r="J32" s="179"/>
      <c r="K32" s="179"/>
      <c r="L32" s="179"/>
      <c r="M32" s="179"/>
      <c r="N32" s="179"/>
      <c r="O32" s="179"/>
      <c r="P32" s="179"/>
      <c r="Q32" s="179"/>
      <c r="R32" s="179"/>
      <c r="S32" s="179"/>
      <c r="T32" s="179"/>
      <c r="U32" s="179"/>
      <c r="V32" s="179"/>
      <c r="W32" s="179"/>
      <c r="X32" s="179"/>
      <c r="Y32" s="179"/>
      <c r="Z32" s="179"/>
      <c r="AA32" s="179"/>
      <c r="AB32" s="179"/>
      <c r="AC32" s="179"/>
    </row>
    <row r="33" spans="1:36" ht="15.75" thickTop="1">
      <c r="A33" s="180" t="s">
        <v>0</v>
      </c>
      <c r="B33" s="181"/>
      <c r="C33" s="181"/>
      <c r="D33" s="182"/>
      <c r="E33" s="183" t="s">
        <v>1</v>
      </c>
      <c r="F33" s="181"/>
      <c r="G33" s="181"/>
      <c r="H33" s="181"/>
      <c r="I33" s="181"/>
      <c r="J33" s="181"/>
      <c r="K33" s="182"/>
      <c r="L33" s="183" t="s">
        <v>2</v>
      </c>
      <c r="M33" s="181"/>
      <c r="N33" s="181"/>
      <c r="O33" s="181"/>
      <c r="P33" s="181"/>
      <c r="Q33" s="181"/>
      <c r="R33" s="182"/>
      <c r="S33" s="183" t="s">
        <v>3</v>
      </c>
      <c r="T33" s="181"/>
      <c r="U33" s="181"/>
      <c r="V33" s="181"/>
      <c r="W33" s="181"/>
      <c r="X33" s="181"/>
      <c r="Y33" s="182"/>
      <c r="Z33" s="183" t="s">
        <v>4</v>
      </c>
      <c r="AA33" s="181"/>
      <c r="AB33" s="182"/>
    </row>
    <row r="34" spans="1:36" ht="35.25" customHeight="1" thickBot="1">
      <c r="A34" s="185"/>
      <c r="B34" s="186"/>
      <c r="C34" s="187"/>
      <c r="D34" s="139"/>
      <c r="E34" s="188" t="s">
        <v>47</v>
      </c>
      <c r="F34" s="189"/>
      <c r="G34" s="189"/>
      <c r="H34" s="189"/>
      <c r="I34" s="189"/>
      <c r="J34" s="189"/>
      <c r="K34" s="190"/>
      <c r="L34" s="138"/>
      <c r="M34" s="187"/>
      <c r="N34" s="187"/>
      <c r="O34" s="187"/>
      <c r="P34" s="187"/>
      <c r="Q34" s="187"/>
      <c r="R34" s="139"/>
      <c r="S34" s="191" t="s">
        <v>56</v>
      </c>
      <c r="T34" s="192"/>
      <c r="U34" s="192"/>
      <c r="V34" s="192"/>
      <c r="W34" s="192"/>
      <c r="X34" s="192"/>
      <c r="Y34" s="193"/>
      <c r="Z34" s="324" t="s">
        <v>5</v>
      </c>
      <c r="AA34" s="194"/>
      <c r="AB34" s="325"/>
    </row>
    <row r="35" spans="1:36" ht="10.5" customHeight="1" thickTop="1" thickBo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36" ht="24.75" customHeight="1">
      <c r="A36" s="170" t="s">
        <v>6</v>
      </c>
      <c r="B36" s="171"/>
      <c r="C36" s="172"/>
      <c r="D36" s="202" t="s">
        <v>11</v>
      </c>
      <c r="E36" s="203"/>
      <c r="F36" s="202" t="s">
        <v>12</v>
      </c>
      <c r="G36" s="203"/>
      <c r="H36" s="167" t="s">
        <v>13</v>
      </c>
      <c r="I36" s="168"/>
      <c r="J36" s="167" t="s">
        <v>14</v>
      </c>
      <c r="K36" s="168"/>
      <c r="L36" s="167" t="s">
        <v>15</v>
      </c>
      <c r="M36" s="168"/>
      <c r="N36" s="167" t="s">
        <v>16</v>
      </c>
      <c r="O36" s="168"/>
      <c r="P36" s="167" t="s">
        <v>17</v>
      </c>
      <c r="Q36" s="168"/>
      <c r="R36" s="167" t="s">
        <v>18</v>
      </c>
      <c r="S36" s="168"/>
      <c r="T36" s="167" t="s">
        <v>7</v>
      </c>
      <c r="U36" s="168"/>
      <c r="V36" s="167" t="s">
        <v>8</v>
      </c>
      <c r="W36" s="168"/>
      <c r="X36" s="167" t="s">
        <v>9</v>
      </c>
      <c r="Y36" s="168"/>
      <c r="Z36" s="202" t="s">
        <v>10</v>
      </c>
      <c r="AA36" s="203"/>
      <c r="AB36" s="35"/>
    </row>
    <row r="37" spans="1:36" ht="24.75" customHeight="1">
      <c r="A37" s="162" t="s">
        <v>41</v>
      </c>
      <c r="B37" s="163"/>
      <c r="C37" s="164"/>
      <c r="D37" s="31">
        <v>16</v>
      </c>
      <c r="E37" s="32" t="s">
        <v>20</v>
      </c>
      <c r="F37" s="31">
        <v>17</v>
      </c>
      <c r="G37" s="32" t="s">
        <v>20</v>
      </c>
      <c r="H37" s="3">
        <v>25</v>
      </c>
      <c r="I37" s="4" t="s">
        <v>20</v>
      </c>
      <c r="J37" s="3">
        <v>26</v>
      </c>
      <c r="K37" s="4" t="s">
        <v>20</v>
      </c>
      <c r="L37" s="3">
        <v>15</v>
      </c>
      <c r="M37" s="4" t="s">
        <v>20</v>
      </c>
      <c r="N37" s="3">
        <v>21</v>
      </c>
      <c r="O37" s="4" t="s">
        <v>20</v>
      </c>
      <c r="P37" s="3">
        <v>17</v>
      </c>
      <c r="Q37" s="4" t="s">
        <v>20</v>
      </c>
      <c r="R37" s="3">
        <v>21</v>
      </c>
      <c r="S37" s="4" t="s">
        <v>20</v>
      </c>
      <c r="T37" s="3">
        <v>15</v>
      </c>
      <c r="U37" s="4" t="s">
        <v>20</v>
      </c>
      <c r="V37" s="3">
        <v>17</v>
      </c>
      <c r="W37" s="4" t="s">
        <v>20</v>
      </c>
      <c r="X37" s="3">
        <v>15</v>
      </c>
      <c r="Y37" s="4" t="s">
        <v>20</v>
      </c>
      <c r="Z37" s="31">
        <v>17</v>
      </c>
      <c r="AA37" s="32" t="s">
        <v>20</v>
      </c>
      <c r="AB37" s="9" t="s">
        <v>20</v>
      </c>
      <c r="AE37" s="198" t="s">
        <v>77</v>
      </c>
      <c r="AF37" s="198"/>
      <c r="AG37" s="198"/>
      <c r="AH37" s="198"/>
      <c r="AI37" s="198"/>
      <c r="AJ37" s="198"/>
    </row>
    <row r="38" spans="1:36" ht="24.75" customHeight="1">
      <c r="A38" s="162" t="s">
        <v>42</v>
      </c>
      <c r="B38" s="163"/>
      <c r="C38" s="164"/>
      <c r="D38" s="31"/>
      <c r="E38" s="32" t="s">
        <v>20</v>
      </c>
      <c r="F38" s="31"/>
      <c r="G38" s="32" t="s">
        <v>20</v>
      </c>
      <c r="H38" s="3"/>
      <c r="I38" s="4" t="s">
        <v>20</v>
      </c>
      <c r="J38" s="3">
        <v>1</v>
      </c>
      <c r="K38" s="4" t="s">
        <v>20</v>
      </c>
      <c r="L38" s="3"/>
      <c r="M38" s="4" t="s">
        <v>20</v>
      </c>
      <c r="N38" s="3"/>
      <c r="O38" s="4" t="s">
        <v>20</v>
      </c>
      <c r="P38" s="3"/>
      <c r="Q38" s="4" t="s">
        <v>20</v>
      </c>
      <c r="R38" s="3">
        <v>1</v>
      </c>
      <c r="S38" s="4" t="s">
        <v>20</v>
      </c>
      <c r="T38" s="3"/>
      <c r="U38" s="4" t="s">
        <v>20</v>
      </c>
      <c r="V38" s="3"/>
      <c r="W38" s="4" t="s">
        <v>20</v>
      </c>
      <c r="X38" s="3"/>
      <c r="Y38" s="4" t="s">
        <v>20</v>
      </c>
      <c r="Z38" s="31"/>
      <c r="AA38" s="32" t="s">
        <v>20</v>
      </c>
      <c r="AB38" s="9" t="s">
        <v>21</v>
      </c>
      <c r="AE38" s="198"/>
      <c r="AF38" s="198"/>
      <c r="AG38" s="198"/>
      <c r="AH38" s="198"/>
      <c r="AI38" s="198"/>
      <c r="AJ38" s="198"/>
    </row>
    <row r="39" spans="1:36" ht="24.75" customHeight="1">
      <c r="A39" s="162" t="s">
        <v>50</v>
      </c>
      <c r="B39" s="163"/>
      <c r="C39" s="164"/>
      <c r="D39" s="31"/>
      <c r="E39" s="32" t="s">
        <v>21</v>
      </c>
      <c r="F39" s="31">
        <v>9</v>
      </c>
      <c r="G39" s="32" t="s">
        <v>21</v>
      </c>
      <c r="H39" s="54">
        <v>13.5</v>
      </c>
      <c r="I39" s="4" t="s">
        <v>21</v>
      </c>
      <c r="J39" s="3">
        <v>19</v>
      </c>
      <c r="K39" s="4" t="s">
        <v>21</v>
      </c>
      <c r="L39" s="54">
        <v>14.5</v>
      </c>
      <c r="M39" s="4" t="s">
        <v>21</v>
      </c>
      <c r="N39" s="3"/>
      <c r="O39" s="4" t="s">
        <v>21</v>
      </c>
      <c r="P39" s="3"/>
      <c r="Q39" s="4" t="s">
        <v>21</v>
      </c>
      <c r="R39" s="3">
        <v>2</v>
      </c>
      <c r="S39" s="4" t="s">
        <v>21</v>
      </c>
      <c r="T39" s="3"/>
      <c r="U39" s="4" t="s">
        <v>21</v>
      </c>
      <c r="V39" s="3"/>
      <c r="W39" s="4" t="s">
        <v>21</v>
      </c>
      <c r="X39" s="3">
        <v>1</v>
      </c>
      <c r="Y39" s="4" t="s">
        <v>21</v>
      </c>
      <c r="Z39" s="31"/>
      <c r="AA39" s="32" t="s">
        <v>21</v>
      </c>
      <c r="AB39" s="9" t="s">
        <v>21</v>
      </c>
      <c r="AE39" s="204"/>
      <c r="AF39" s="204"/>
      <c r="AG39" s="204"/>
      <c r="AH39" s="204"/>
      <c r="AI39" s="204"/>
      <c r="AJ39" s="204"/>
    </row>
    <row r="40" spans="1:36" ht="24.75" customHeight="1" thickBot="1">
      <c r="A40" s="162" t="s">
        <v>62</v>
      </c>
      <c r="B40" s="163"/>
      <c r="C40" s="164"/>
      <c r="D40" s="31"/>
      <c r="E40" s="32" t="s">
        <v>21</v>
      </c>
      <c r="F40" s="31"/>
      <c r="G40" s="32" t="s">
        <v>21</v>
      </c>
      <c r="H40" s="3"/>
      <c r="I40" s="4" t="s">
        <v>21</v>
      </c>
      <c r="J40" s="3">
        <v>0.5</v>
      </c>
      <c r="K40" s="4" t="s">
        <v>21</v>
      </c>
      <c r="L40" s="3"/>
      <c r="M40" s="4" t="s">
        <v>21</v>
      </c>
      <c r="N40" s="3"/>
      <c r="O40" s="4" t="s">
        <v>21</v>
      </c>
      <c r="P40" s="3"/>
      <c r="Q40" s="4" t="s">
        <v>21</v>
      </c>
      <c r="R40" s="3"/>
      <c r="S40" s="4" t="s">
        <v>21</v>
      </c>
      <c r="T40" s="3"/>
      <c r="U40" s="4" t="s">
        <v>21</v>
      </c>
      <c r="V40" s="3"/>
      <c r="W40" s="4" t="s">
        <v>21</v>
      </c>
      <c r="X40" s="3"/>
      <c r="Y40" s="4" t="s">
        <v>21</v>
      </c>
      <c r="Z40" s="31"/>
      <c r="AA40" s="32" t="s">
        <v>21</v>
      </c>
      <c r="AB40" s="9" t="s">
        <v>21</v>
      </c>
      <c r="AE40" s="204"/>
      <c r="AF40" s="204"/>
      <c r="AG40" s="204"/>
      <c r="AH40" s="204"/>
      <c r="AI40" s="204"/>
      <c r="AJ40" s="204"/>
    </row>
    <row r="41" spans="1:36" ht="24.75" customHeight="1" thickTop="1">
      <c r="A41" s="77" t="s">
        <v>25</v>
      </c>
      <c r="B41" s="78"/>
      <c r="C41" s="79"/>
      <c r="D41" s="155">
        <v>8000</v>
      </c>
      <c r="E41" s="156"/>
      <c r="F41" s="155">
        <v>8000</v>
      </c>
      <c r="G41" s="156"/>
      <c r="H41" s="153">
        <v>8000</v>
      </c>
      <c r="I41" s="154"/>
      <c r="J41" s="153">
        <v>8000</v>
      </c>
      <c r="K41" s="154"/>
      <c r="L41" s="153">
        <v>8000</v>
      </c>
      <c r="M41" s="154"/>
      <c r="N41" s="153">
        <v>8000</v>
      </c>
      <c r="O41" s="154"/>
      <c r="P41" s="153">
        <v>8000</v>
      </c>
      <c r="Q41" s="154"/>
      <c r="R41" s="153">
        <v>9200</v>
      </c>
      <c r="S41" s="154"/>
      <c r="T41" s="153">
        <v>9200</v>
      </c>
      <c r="U41" s="154"/>
      <c r="V41" s="153">
        <v>9200</v>
      </c>
      <c r="W41" s="154"/>
      <c r="X41" s="153">
        <v>9200</v>
      </c>
      <c r="Y41" s="154"/>
      <c r="Z41" s="155">
        <v>9200</v>
      </c>
      <c r="AA41" s="156"/>
      <c r="AB41" s="36"/>
      <c r="AE41" s="196" t="s">
        <v>79</v>
      </c>
      <c r="AF41" s="196"/>
      <c r="AG41" s="196"/>
      <c r="AH41" s="196" t="s">
        <v>80</v>
      </c>
      <c r="AI41" s="196"/>
      <c r="AJ41" s="196"/>
    </row>
    <row r="42" spans="1:36" ht="24.75" customHeight="1">
      <c r="A42" s="162" t="s">
        <v>50</v>
      </c>
      <c r="B42" s="163"/>
      <c r="C42" s="164"/>
      <c r="D42" s="96">
        <v>1250</v>
      </c>
      <c r="E42" s="97"/>
      <c r="F42" s="96">
        <v>1250</v>
      </c>
      <c r="G42" s="97"/>
      <c r="H42" s="94">
        <v>1250</v>
      </c>
      <c r="I42" s="95"/>
      <c r="J42" s="94">
        <v>1250</v>
      </c>
      <c r="K42" s="95"/>
      <c r="L42" s="94">
        <v>1250</v>
      </c>
      <c r="M42" s="95"/>
      <c r="N42" s="94">
        <v>1250</v>
      </c>
      <c r="O42" s="95"/>
      <c r="P42" s="94">
        <v>1250</v>
      </c>
      <c r="Q42" s="95"/>
      <c r="R42" s="94">
        <v>1437</v>
      </c>
      <c r="S42" s="95"/>
      <c r="T42" s="94">
        <v>1437</v>
      </c>
      <c r="U42" s="95"/>
      <c r="V42" s="94">
        <v>1437</v>
      </c>
      <c r="W42" s="95"/>
      <c r="X42" s="94">
        <v>1437</v>
      </c>
      <c r="Y42" s="95"/>
      <c r="Z42" s="96">
        <v>1437</v>
      </c>
      <c r="AA42" s="97"/>
      <c r="AB42" s="37"/>
      <c r="AE42" s="197"/>
      <c r="AF42" s="197"/>
      <c r="AG42" s="197"/>
      <c r="AH42" s="197"/>
      <c r="AI42" s="197"/>
      <c r="AJ42" s="197"/>
    </row>
    <row r="43" spans="1:36" ht="24.75" customHeight="1">
      <c r="A43" s="165" t="s">
        <v>27</v>
      </c>
      <c r="B43" s="166"/>
      <c r="C43" s="163"/>
      <c r="D43" s="96">
        <v>10000</v>
      </c>
      <c r="E43" s="97"/>
      <c r="F43" s="96">
        <v>10000</v>
      </c>
      <c r="G43" s="97"/>
      <c r="H43" s="94">
        <v>10000</v>
      </c>
      <c r="I43" s="95"/>
      <c r="J43" s="94">
        <v>10000</v>
      </c>
      <c r="K43" s="95"/>
      <c r="L43" s="94">
        <v>10000</v>
      </c>
      <c r="M43" s="95"/>
      <c r="N43" s="94">
        <v>10000</v>
      </c>
      <c r="O43" s="95"/>
      <c r="P43" s="94">
        <v>10000</v>
      </c>
      <c r="Q43" s="95"/>
      <c r="R43" s="94">
        <v>11200</v>
      </c>
      <c r="S43" s="95"/>
      <c r="T43" s="94">
        <v>11200</v>
      </c>
      <c r="U43" s="95"/>
      <c r="V43" s="94">
        <v>11200</v>
      </c>
      <c r="W43" s="95"/>
      <c r="X43" s="94">
        <v>11200</v>
      </c>
      <c r="Y43" s="95"/>
      <c r="Z43" s="96">
        <v>11200</v>
      </c>
      <c r="AA43" s="97"/>
      <c r="AB43" s="37"/>
    </row>
    <row r="44" spans="1:36" ht="24.75" customHeight="1" thickBot="1">
      <c r="A44" s="159" t="s">
        <v>51</v>
      </c>
      <c r="B44" s="160"/>
      <c r="C44" s="161"/>
      <c r="D44" s="144">
        <v>1562</v>
      </c>
      <c r="E44" s="145"/>
      <c r="F44" s="144">
        <v>1562</v>
      </c>
      <c r="G44" s="145"/>
      <c r="H44" s="142">
        <v>1562</v>
      </c>
      <c r="I44" s="143"/>
      <c r="J44" s="142">
        <v>1562</v>
      </c>
      <c r="K44" s="143"/>
      <c r="L44" s="142">
        <v>1562</v>
      </c>
      <c r="M44" s="143"/>
      <c r="N44" s="142">
        <v>1562</v>
      </c>
      <c r="O44" s="143"/>
      <c r="P44" s="142">
        <v>1562</v>
      </c>
      <c r="Q44" s="143"/>
      <c r="R44" s="142">
        <v>1750</v>
      </c>
      <c r="S44" s="143"/>
      <c r="T44" s="142">
        <v>1750</v>
      </c>
      <c r="U44" s="143"/>
      <c r="V44" s="142">
        <v>1750</v>
      </c>
      <c r="W44" s="143"/>
      <c r="X44" s="142">
        <v>1750</v>
      </c>
      <c r="Y44" s="143"/>
      <c r="Z44" s="144">
        <v>1750</v>
      </c>
      <c r="AA44" s="145"/>
      <c r="AB44" s="38"/>
    </row>
    <row r="45" spans="1:36" ht="24.75" customHeight="1" thickTop="1">
      <c r="A45" s="148" t="s">
        <v>43</v>
      </c>
      <c r="B45" s="29" t="s">
        <v>66</v>
      </c>
      <c r="C45" s="12" t="s">
        <v>44</v>
      </c>
      <c r="D45" s="155">
        <v>15300</v>
      </c>
      <c r="E45" s="156"/>
      <c r="F45" s="155">
        <v>4850</v>
      </c>
      <c r="G45" s="156"/>
      <c r="H45" s="153">
        <v>20000</v>
      </c>
      <c r="I45" s="154"/>
      <c r="J45" s="153">
        <v>21600</v>
      </c>
      <c r="K45" s="154"/>
      <c r="L45" s="153">
        <v>12000</v>
      </c>
      <c r="M45" s="154"/>
      <c r="N45" s="153">
        <v>16800</v>
      </c>
      <c r="O45" s="154"/>
      <c r="P45" s="153">
        <v>20400</v>
      </c>
      <c r="Q45" s="154"/>
      <c r="R45" s="153"/>
      <c r="S45" s="154"/>
      <c r="T45" s="153"/>
      <c r="U45" s="154"/>
      <c r="V45" s="153"/>
      <c r="W45" s="154"/>
      <c r="X45" s="153"/>
      <c r="Y45" s="154"/>
      <c r="Z45" s="155"/>
      <c r="AA45" s="156"/>
      <c r="AB45" s="39"/>
    </row>
    <row r="46" spans="1:36" ht="24.75" customHeight="1">
      <c r="A46" s="149"/>
      <c r="B46" s="8"/>
      <c r="C46" s="7" t="s">
        <v>45</v>
      </c>
      <c r="D46" s="96"/>
      <c r="E46" s="97"/>
      <c r="F46" s="96"/>
      <c r="G46" s="97"/>
      <c r="H46" s="94"/>
      <c r="I46" s="95"/>
      <c r="J46" s="94"/>
      <c r="K46" s="95"/>
      <c r="L46" s="94"/>
      <c r="M46" s="95"/>
      <c r="N46" s="94"/>
      <c r="O46" s="95"/>
      <c r="P46" s="94"/>
      <c r="Q46" s="95"/>
      <c r="R46" s="94"/>
      <c r="S46" s="95"/>
      <c r="T46" s="94"/>
      <c r="U46" s="95"/>
      <c r="V46" s="94"/>
      <c r="W46" s="95"/>
      <c r="X46" s="94"/>
      <c r="Y46" s="95"/>
      <c r="Z46" s="96"/>
      <c r="AA46" s="97"/>
      <c r="AB46" s="37"/>
    </row>
    <row r="47" spans="1:36" ht="24.75" customHeight="1">
      <c r="A47" s="149"/>
      <c r="B47" s="16"/>
      <c r="C47" s="7" t="s">
        <v>46</v>
      </c>
      <c r="D47" s="96"/>
      <c r="E47" s="97"/>
      <c r="F47" s="96"/>
      <c r="G47" s="97"/>
      <c r="H47" s="94"/>
      <c r="I47" s="95"/>
      <c r="J47" s="94"/>
      <c r="K47" s="95"/>
      <c r="L47" s="94"/>
      <c r="M47" s="95"/>
      <c r="N47" s="94"/>
      <c r="O47" s="95"/>
      <c r="P47" s="94"/>
      <c r="Q47" s="95"/>
      <c r="R47" s="94"/>
      <c r="S47" s="95"/>
      <c r="T47" s="94"/>
      <c r="U47" s="95"/>
      <c r="V47" s="94"/>
      <c r="W47" s="95"/>
      <c r="X47" s="94"/>
      <c r="Y47" s="95"/>
      <c r="Z47" s="96"/>
      <c r="AA47" s="97"/>
      <c r="AB47" s="37"/>
    </row>
    <row r="48" spans="1:36" ht="24.75" customHeight="1">
      <c r="A48" s="149"/>
      <c r="B48" s="100" t="s">
        <v>28</v>
      </c>
      <c r="C48" s="101"/>
      <c r="D48" s="96"/>
      <c r="E48" s="97"/>
      <c r="F48" s="96"/>
      <c r="G48" s="97"/>
      <c r="H48" s="94">
        <v>5000</v>
      </c>
      <c r="I48" s="95"/>
      <c r="J48" s="94">
        <v>5400</v>
      </c>
      <c r="K48" s="95"/>
      <c r="L48" s="94">
        <v>3000</v>
      </c>
      <c r="M48" s="95"/>
      <c r="N48" s="94">
        <v>4200</v>
      </c>
      <c r="O48" s="95"/>
      <c r="P48" s="94">
        <v>3400</v>
      </c>
      <c r="Q48" s="95"/>
      <c r="R48" s="94">
        <v>4400</v>
      </c>
      <c r="S48" s="95"/>
      <c r="T48" s="94">
        <v>2800</v>
      </c>
      <c r="U48" s="95"/>
      <c r="V48" s="94">
        <v>3400</v>
      </c>
      <c r="W48" s="95"/>
      <c r="X48" s="94">
        <v>3000</v>
      </c>
      <c r="Y48" s="95"/>
      <c r="Z48" s="96">
        <v>3400</v>
      </c>
      <c r="AA48" s="97"/>
      <c r="AB48" s="37"/>
    </row>
    <row r="49" spans="1:28" ht="24.75" customHeight="1">
      <c r="A49" s="149"/>
      <c r="B49" s="100" t="s">
        <v>29</v>
      </c>
      <c r="C49" s="101"/>
      <c r="D49" s="96"/>
      <c r="E49" s="97"/>
      <c r="F49" s="96"/>
      <c r="G49" s="97"/>
      <c r="H49" s="94"/>
      <c r="I49" s="95"/>
      <c r="J49" s="94"/>
      <c r="K49" s="95"/>
      <c r="L49" s="94"/>
      <c r="M49" s="95"/>
      <c r="N49" s="94"/>
      <c r="O49" s="95"/>
      <c r="P49" s="94"/>
      <c r="Q49" s="95"/>
      <c r="R49" s="94"/>
      <c r="S49" s="95"/>
      <c r="T49" s="94"/>
      <c r="U49" s="95"/>
      <c r="V49" s="94"/>
      <c r="W49" s="95"/>
      <c r="X49" s="94"/>
      <c r="Y49" s="95"/>
      <c r="Z49" s="96"/>
      <c r="AA49" s="97"/>
      <c r="AB49" s="37"/>
    </row>
    <row r="50" spans="1:28" ht="24.75" customHeight="1" thickBot="1">
      <c r="A50" s="150"/>
      <c r="B50" s="138" t="s">
        <v>30</v>
      </c>
      <c r="C50" s="139"/>
      <c r="D50" s="144"/>
      <c r="E50" s="145"/>
      <c r="F50" s="144"/>
      <c r="G50" s="145"/>
      <c r="H50" s="142"/>
      <c r="I50" s="143"/>
      <c r="J50" s="142"/>
      <c r="K50" s="143"/>
      <c r="L50" s="142"/>
      <c r="M50" s="143"/>
      <c r="N50" s="142"/>
      <c r="O50" s="143"/>
      <c r="P50" s="142"/>
      <c r="Q50" s="143"/>
      <c r="R50" s="142"/>
      <c r="S50" s="143"/>
      <c r="T50" s="142"/>
      <c r="U50" s="143"/>
      <c r="V50" s="142"/>
      <c r="W50" s="143"/>
      <c r="X50" s="142"/>
      <c r="Y50" s="143"/>
      <c r="Z50" s="144"/>
      <c r="AA50" s="145"/>
      <c r="AB50" s="37"/>
    </row>
    <row r="51" spans="1:28" ht="24.75" customHeight="1" thickTop="1">
      <c r="A51" s="77" t="s">
        <v>31</v>
      </c>
      <c r="B51" s="78"/>
      <c r="C51" s="79"/>
      <c r="D51" s="155">
        <f>INT(D37*D41+D38*D43+D40*D44+D39*D42+D45+D46+D47+D48+D49+D50)</f>
        <v>143300</v>
      </c>
      <c r="E51" s="156"/>
      <c r="F51" s="155">
        <f>INT(F37*F41+F38*F43+F40*F42+F45+F46+F47+F48+F49+F50+F39*F42)</f>
        <v>152100</v>
      </c>
      <c r="G51" s="156"/>
      <c r="H51" s="153">
        <f>INT(H37*H41+H38*H43+H40*H42+H45+H46+H47+H48+H49+H50+H39*H42)</f>
        <v>241875</v>
      </c>
      <c r="I51" s="154"/>
      <c r="J51" s="153">
        <f>INT(J37*J41+J38*J43+J40*J44+J39*J42+J45+J46+J47+J48+J49+J50)</f>
        <v>269531</v>
      </c>
      <c r="K51" s="154"/>
      <c r="L51" s="153">
        <f>INT(L37*L41+L38*L43+L40*L42+L39*L42+L45+L46+L47+L48+L49+L50)</f>
        <v>153125</v>
      </c>
      <c r="M51" s="154"/>
      <c r="N51" s="153">
        <f>INT(N37*N41+N38*N43+N40*N42+N45+N46+N47+N48+N49+N50)</f>
        <v>189000</v>
      </c>
      <c r="O51" s="154"/>
      <c r="P51" s="153">
        <f>INT(P37*P41+P38*P43+P40*P44+P45+P46+P47+P48+P49+P50)</f>
        <v>159800</v>
      </c>
      <c r="Q51" s="154"/>
      <c r="R51" s="153">
        <f>INT(R37*R41+R38*R43+R40*R42+R45+R46+R47+R48+R49+R50+R39*R42)</f>
        <v>211674</v>
      </c>
      <c r="S51" s="154"/>
      <c r="T51" s="153">
        <f>INT(T37*T41+T38*T43+T39*T42+T45+T46+T47+T48+T49+T50)</f>
        <v>140800</v>
      </c>
      <c r="U51" s="154"/>
      <c r="V51" s="153">
        <f>INT(V37*V41+V38*V43+V39*V42+V45+V46+V47+V48+V49+V50)</f>
        <v>159800</v>
      </c>
      <c r="W51" s="154"/>
      <c r="X51" s="153">
        <f>INT(X37*X41+X38*X43+X40*X42+X45+X46+X47+X48+X49+X50+X39*X42)</f>
        <v>142437</v>
      </c>
      <c r="Y51" s="154"/>
      <c r="Z51" s="155">
        <f t="shared" ref="Z51" si="39">INT(Z37*Z41+Z38*Z43+Z40*Z42+Z45+Z46+Z47+Z48+Z49+Z50)</f>
        <v>159800</v>
      </c>
      <c r="AA51" s="156"/>
      <c r="AB51" s="37"/>
    </row>
    <row r="52" spans="1:28" ht="24.75" customHeight="1" thickBot="1">
      <c r="A52" s="133" t="s">
        <v>40</v>
      </c>
      <c r="B52" s="134"/>
      <c r="C52" s="135"/>
      <c r="D52" s="73"/>
      <c r="E52" s="74"/>
      <c r="F52" s="73"/>
      <c r="G52" s="74"/>
      <c r="H52" s="71"/>
      <c r="I52" s="72"/>
      <c r="J52" s="71"/>
      <c r="K52" s="72"/>
      <c r="L52" s="71"/>
      <c r="M52" s="72"/>
      <c r="N52" s="71"/>
      <c r="O52" s="72"/>
      <c r="P52" s="71"/>
      <c r="Q52" s="72"/>
      <c r="R52" s="71"/>
      <c r="S52" s="72"/>
      <c r="T52" s="71"/>
      <c r="U52" s="72"/>
      <c r="V52" s="71"/>
      <c r="W52" s="72"/>
      <c r="X52" s="71"/>
      <c r="Y52" s="72"/>
      <c r="Z52" s="73"/>
      <c r="AA52" s="74"/>
      <c r="AB52" s="40"/>
    </row>
    <row r="53" spans="1:28" ht="24.75" customHeight="1" thickBot="1">
      <c r="A53" s="122" t="s">
        <v>19</v>
      </c>
      <c r="B53" s="123"/>
      <c r="C53" s="124"/>
      <c r="D53" s="129">
        <f>D51+D52</f>
        <v>143300</v>
      </c>
      <c r="E53" s="130"/>
      <c r="F53" s="129">
        <f t="shared" ref="F53" si="40">F51+F52</f>
        <v>152100</v>
      </c>
      <c r="G53" s="130"/>
      <c r="H53" s="127">
        <f t="shared" ref="H53" si="41">H51+H52</f>
        <v>241875</v>
      </c>
      <c r="I53" s="128"/>
      <c r="J53" s="127">
        <f t="shared" ref="J53" si="42">J51+J52</f>
        <v>269531</v>
      </c>
      <c r="K53" s="128"/>
      <c r="L53" s="127">
        <f t="shared" ref="L53" si="43">L51+L52</f>
        <v>153125</v>
      </c>
      <c r="M53" s="128"/>
      <c r="N53" s="127">
        <f t="shared" ref="N53" si="44">N51+N52</f>
        <v>189000</v>
      </c>
      <c r="O53" s="128"/>
      <c r="P53" s="127">
        <f t="shared" ref="P53" si="45">P51+P52</f>
        <v>159800</v>
      </c>
      <c r="Q53" s="128"/>
      <c r="R53" s="127">
        <f t="shared" ref="R53" si="46">R51+R52</f>
        <v>211674</v>
      </c>
      <c r="S53" s="128"/>
      <c r="T53" s="127">
        <f t="shared" ref="T53" si="47">T51+T52</f>
        <v>140800</v>
      </c>
      <c r="U53" s="128"/>
      <c r="V53" s="127">
        <f t="shared" ref="V53" si="48">V51+V52</f>
        <v>159800</v>
      </c>
      <c r="W53" s="128"/>
      <c r="X53" s="127">
        <f t="shared" ref="X53" si="49">X51+X52</f>
        <v>142437</v>
      </c>
      <c r="Y53" s="128"/>
      <c r="Z53" s="129">
        <f t="shared" ref="Z53" si="50">Z51+Z52</f>
        <v>159800</v>
      </c>
      <c r="AA53" s="130"/>
      <c r="AB53" s="41"/>
    </row>
    <row r="54" spans="1:28" ht="24.75" customHeight="1">
      <c r="A54" s="88" t="s">
        <v>33</v>
      </c>
      <c r="B54" s="108" t="s">
        <v>34</v>
      </c>
      <c r="C54" s="109"/>
      <c r="D54" s="102">
        <f>D53*0.003</f>
        <v>429.90000000000003</v>
      </c>
      <c r="E54" s="103"/>
      <c r="F54" s="102">
        <f t="shared" ref="F54" si="51">F53*0.003</f>
        <v>456.3</v>
      </c>
      <c r="G54" s="103"/>
      <c r="H54" s="92">
        <f>H53*0.003</f>
        <v>725.625</v>
      </c>
      <c r="I54" s="93"/>
      <c r="J54" s="92">
        <f t="shared" ref="J54" si="52">J53*0.003</f>
        <v>808.59299999999996</v>
      </c>
      <c r="K54" s="93"/>
      <c r="L54" s="92">
        <f t="shared" ref="L54" si="53">L53*0.003</f>
        <v>459.375</v>
      </c>
      <c r="M54" s="93"/>
      <c r="N54" s="92">
        <f t="shared" ref="N54" si="54">N53*0.003</f>
        <v>567</v>
      </c>
      <c r="O54" s="93"/>
      <c r="P54" s="92">
        <f t="shared" ref="P54" si="55">P53*0.003</f>
        <v>479.40000000000003</v>
      </c>
      <c r="Q54" s="93"/>
      <c r="R54" s="92">
        <f t="shared" ref="R54" si="56">R53*0.003</f>
        <v>635.02200000000005</v>
      </c>
      <c r="S54" s="93"/>
      <c r="T54" s="92">
        <f t="shared" ref="T54" si="57">T53*0.003</f>
        <v>422.40000000000003</v>
      </c>
      <c r="U54" s="93"/>
      <c r="V54" s="92">
        <f t="shared" ref="V54" si="58">V53*0.003</f>
        <v>479.40000000000003</v>
      </c>
      <c r="W54" s="93"/>
      <c r="X54" s="92">
        <f t="shared" ref="X54" si="59">X53*0.003</f>
        <v>427.31100000000004</v>
      </c>
      <c r="Y54" s="93"/>
      <c r="Z54" s="102">
        <f t="shared" ref="Z54" si="60">Z53*0.003</f>
        <v>479.40000000000003</v>
      </c>
      <c r="AA54" s="103"/>
      <c r="AB54" s="42"/>
    </row>
    <row r="55" spans="1:28" ht="24.75" customHeight="1">
      <c r="A55" s="89"/>
      <c r="B55" s="100" t="s">
        <v>35</v>
      </c>
      <c r="C55" s="101"/>
      <c r="D55" s="96">
        <v>3980</v>
      </c>
      <c r="E55" s="97"/>
      <c r="F55" s="96">
        <v>4700</v>
      </c>
      <c r="G55" s="97"/>
      <c r="H55" s="94">
        <v>6420</v>
      </c>
      <c r="I55" s="95"/>
      <c r="J55" s="94">
        <v>7280</v>
      </c>
      <c r="K55" s="95"/>
      <c r="L55" s="94">
        <v>3200</v>
      </c>
      <c r="M55" s="95"/>
      <c r="N55" s="94">
        <v>4340</v>
      </c>
      <c r="O55" s="95"/>
      <c r="P55" s="94">
        <v>3550</v>
      </c>
      <c r="Q55" s="95"/>
      <c r="R55" s="94">
        <v>5200</v>
      </c>
      <c r="S55" s="95"/>
      <c r="T55" s="94">
        <v>1910</v>
      </c>
      <c r="U55" s="95"/>
      <c r="V55" s="94">
        <v>2910</v>
      </c>
      <c r="W55" s="95"/>
      <c r="X55" s="94">
        <v>2110</v>
      </c>
      <c r="Y55" s="95"/>
      <c r="Z55" s="96">
        <v>2910</v>
      </c>
      <c r="AA55" s="97"/>
      <c r="AB55" s="37"/>
    </row>
    <row r="56" spans="1:28" ht="24.75" customHeight="1">
      <c r="A56" s="89"/>
      <c r="B56" s="100" t="s">
        <v>48</v>
      </c>
      <c r="C56" s="101"/>
      <c r="D56" s="96">
        <v>5300</v>
      </c>
      <c r="E56" s="97"/>
      <c r="F56" s="96">
        <v>5300</v>
      </c>
      <c r="G56" s="97"/>
      <c r="H56" s="94">
        <v>9100</v>
      </c>
      <c r="I56" s="95"/>
      <c r="J56" s="94">
        <v>8300</v>
      </c>
      <c r="K56" s="95"/>
      <c r="L56" s="94">
        <v>8300</v>
      </c>
      <c r="M56" s="95"/>
      <c r="N56" s="94">
        <v>8300</v>
      </c>
      <c r="O56" s="95"/>
      <c r="P56" s="94">
        <v>8300</v>
      </c>
      <c r="Q56" s="95"/>
      <c r="R56" s="94">
        <v>8300</v>
      </c>
      <c r="S56" s="95"/>
      <c r="T56" s="94">
        <v>8300</v>
      </c>
      <c r="U56" s="95"/>
      <c r="V56" s="94">
        <v>8300</v>
      </c>
      <c r="W56" s="95"/>
      <c r="X56" s="94">
        <v>8300</v>
      </c>
      <c r="Y56" s="95"/>
      <c r="Z56" s="96">
        <v>8300</v>
      </c>
      <c r="AA56" s="97"/>
      <c r="AB56" s="37"/>
    </row>
    <row r="57" spans="1:28" ht="24.75" customHeight="1">
      <c r="A57" s="90"/>
      <c r="B57" s="100" t="s">
        <v>49</v>
      </c>
      <c r="C57" s="101"/>
      <c r="D57" s="84">
        <v>16803</v>
      </c>
      <c r="E57" s="85"/>
      <c r="F57" s="84">
        <v>16803</v>
      </c>
      <c r="G57" s="85"/>
      <c r="H57" s="82">
        <v>16803</v>
      </c>
      <c r="I57" s="83"/>
      <c r="J57" s="82">
        <v>16803</v>
      </c>
      <c r="K57" s="83"/>
      <c r="L57" s="82">
        <v>27045</v>
      </c>
      <c r="M57" s="83"/>
      <c r="N57" s="82">
        <v>27045</v>
      </c>
      <c r="O57" s="83"/>
      <c r="P57" s="82">
        <v>27045</v>
      </c>
      <c r="Q57" s="83"/>
      <c r="R57" s="82">
        <v>27045</v>
      </c>
      <c r="S57" s="83"/>
      <c r="T57" s="82">
        <v>27045</v>
      </c>
      <c r="U57" s="83"/>
      <c r="V57" s="82">
        <v>27045</v>
      </c>
      <c r="W57" s="83"/>
      <c r="X57" s="82">
        <v>27045</v>
      </c>
      <c r="Y57" s="83"/>
      <c r="Z57" s="84">
        <v>27045</v>
      </c>
      <c r="AA57" s="85"/>
      <c r="AB57" s="39"/>
    </row>
    <row r="58" spans="1:28" ht="24.75" customHeight="1" thickBot="1">
      <c r="A58" s="91"/>
      <c r="B58" s="112" t="s">
        <v>52</v>
      </c>
      <c r="C58" s="113"/>
      <c r="D58" s="73"/>
      <c r="E58" s="74"/>
      <c r="F58" s="73">
        <v>0</v>
      </c>
      <c r="G58" s="74"/>
      <c r="H58" s="71">
        <v>0</v>
      </c>
      <c r="I58" s="72"/>
      <c r="J58" s="71">
        <v>0</v>
      </c>
      <c r="K58" s="72"/>
      <c r="L58" s="71">
        <v>1250</v>
      </c>
      <c r="M58" s="72"/>
      <c r="N58" s="71">
        <v>1500</v>
      </c>
      <c r="O58" s="72"/>
      <c r="P58" s="71">
        <v>1250</v>
      </c>
      <c r="Q58" s="72"/>
      <c r="R58" s="71">
        <v>1250</v>
      </c>
      <c r="S58" s="72"/>
      <c r="T58" s="71">
        <v>250</v>
      </c>
      <c r="U58" s="72"/>
      <c r="V58" s="71">
        <v>500</v>
      </c>
      <c r="W58" s="72"/>
      <c r="X58" s="71">
        <v>500</v>
      </c>
      <c r="Y58" s="72"/>
      <c r="Z58" s="73">
        <v>1250</v>
      </c>
      <c r="AA58" s="74"/>
      <c r="AB58" s="43"/>
    </row>
    <row r="59" spans="1:28" ht="24.75" customHeight="1" thickBot="1">
      <c r="A59" s="77" t="s">
        <v>37</v>
      </c>
      <c r="B59" s="78"/>
      <c r="C59" s="79"/>
      <c r="D59" s="84">
        <f>SUM(D54:D58)</f>
        <v>26512.9</v>
      </c>
      <c r="E59" s="85"/>
      <c r="F59" s="84">
        <f t="shared" ref="F59" si="61">SUM(F54:F58)</f>
        <v>27259.3</v>
      </c>
      <c r="G59" s="85"/>
      <c r="H59" s="82">
        <f t="shared" ref="H59" si="62">SUM(H54:H58)</f>
        <v>33048.625</v>
      </c>
      <c r="I59" s="83"/>
      <c r="J59" s="82">
        <f>SUM(J54:J58)</f>
        <v>33191.593000000001</v>
      </c>
      <c r="K59" s="83"/>
      <c r="L59" s="82">
        <f t="shared" ref="L59" si="63">SUM(L54:L58)</f>
        <v>40254.375</v>
      </c>
      <c r="M59" s="83"/>
      <c r="N59" s="82">
        <f t="shared" ref="N59" si="64">SUM(N54:N58)</f>
        <v>41752</v>
      </c>
      <c r="O59" s="83"/>
      <c r="P59" s="82">
        <f t="shared" ref="P59" si="65">SUM(P54:P58)</f>
        <v>40624.400000000001</v>
      </c>
      <c r="Q59" s="83"/>
      <c r="R59" s="82">
        <f t="shared" ref="R59" si="66">SUM(R54:R58)</f>
        <v>42430.021999999997</v>
      </c>
      <c r="S59" s="83"/>
      <c r="T59" s="82">
        <f>SUM(T54:T58)</f>
        <v>37927.4</v>
      </c>
      <c r="U59" s="83"/>
      <c r="V59" s="82">
        <f t="shared" ref="V59" si="67">SUM(V54:V58)</f>
        <v>39234.400000000001</v>
      </c>
      <c r="W59" s="83"/>
      <c r="X59" s="82">
        <f t="shared" ref="X59" si="68">SUM(X54:X58)</f>
        <v>38382.311000000002</v>
      </c>
      <c r="Y59" s="83"/>
      <c r="Z59" s="102">
        <f t="shared" ref="Z59" si="69">SUM(Z54:Z58)</f>
        <v>39984.400000000001</v>
      </c>
      <c r="AA59" s="103"/>
      <c r="AB59" s="39"/>
    </row>
    <row r="60" spans="1:28" ht="24.75" customHeight="1" thickTop="1" thickBot="1">
      <c r="A60" s="66" t="s">
        <v>38</v>
      </c>
      <c r="B60" s="67"/>
      <c r="C60" s="68"/>
      <c r="D60" s="62">
        <f>D53-D59</f>
        <v>116787.1</v>
      </c>
      <c r="E60" s="63"/>
      <c r="F60" s="62">
        <f>F53-F59</f>
        <v>124840.7</v>
      </c>
      <c r="G60" s="63"/>
      <c r="H60" s="69">
        <f>H53-H59</f>
        <v>208826.375</v>
      </c>
      <c r="I60" s="70"/>
      <c r="J60" s="69">
        <f>J53-J59</f>
        <v>236339.40700000001</v>
      </c>
      <c r="K60" s="70"/>
      <c r="L60" s="69">
        <f>L53-L59</f>
        <v>112870.625</v>
      </c>
      <c r="M60" s="70"/>
      <c r="N60" s="69">
        <f>N53-N59</f>
        <v>147248</v>
      </c>
      <c r="O60" s="70"/>
      <c r="P60" s="69">
        <f>P53-P59</f>
        <v>119175.6</v>
      </c>
      <c r="Q60" s="70"/>
      <c r="R60" s="69">
        <f>R53-R59</f>
        <v>169243.978</v>
      </c>
      <c r="S60" s="70"/>
      <c r="T60" s="69">
        <f>T53-T59</f>
        <v>102872.6</v>
      </c>
      <c r="U60" s="70"/>
      <c r="V60" s="69">
        <f>V53-V59</f>
        <v>120565.6</v>
      </c>
      <c r="W60" s="70"/>
      <c r="X60" s="60">
        <f>X51-X59</f>
        <v>104054.689</v>
      </c>
      <c r="Y60" s="61"/>
      <c r="Z60" s="62">
        <f>Z53-Z59</f>
        <v>119815.6</v>
      </c>
      <c r="AA60" s="63"/>
      <c r="AB60" s="44"/>
    </row>
    <row r="61" spans="1:28">
      <c r="A61" s="205" t="s">
        <v>87</v>
      </c>
      <c r="B61" s="205"/>
      <c r="C61" s="216"/>
      <c r="D61" s="216"/>
      <c r="E61" s="216"/>
      <c r="F61" s="216"/>
      <c r="G61" s="216"/>
      <c r="H61" s="216"/>
      <c r="I61" s="216"/>
      <c r="J61" s="216"/>
      <c r="K61" s="216"/>
      <c r="L61" s="216"/>
      <c r="M61" s="216"/>
      <c r="N61" s="216"/>
      <c r="O61" s="216"/>
      <c r="P61" s="216"/>
      <c r="Q61" s="216"/>
      <c r="R61" s="216"/>
      <c r="S61" s="216"/>
      <c r="T61" s="216"/>
      <c r="U61" s="216"/>
      <c r="V61" s="216"/>
      <c r="W61" s="216"/>
      <c r="X61" s="216"/>
      <c r="Y61" s="216"/>
      <c r="Z61" s="216"/>
      <c r="AA61" s="216"/>
      <c r="AB61" s="216"/>
    </row>
    <row r="62" spans="1:28" ht="15.75" thickBot="1">
      <c r="A62" s="217"/>
      <c r="B62" s="217"/>
      <c r="C62" s="217"/>
      <c r="D62" s="217"/>
      <c r="E62" s="217"/>
      <c r="F62" s="217"/>
      <c r="G62" s="217"/>
      <c r="H62" s="217"/>
      <c r="I62" s="217"/>
      <c r="J62" s="217"/>
      <c r="K62" s="217"/>
      <c r="L62" s="217"/>
      <c r="M62" s="217"/>
      <c r="N62" s="217"/>
      <c r="O62" s="217"/>
      <c r="P62" s="217"/>
      <c r="Q62" s="217"/>
      <c r="R62" s="217"/>
      <c r="S62" s="217"/>
      <c r="T62" s="217"/>
      <c r="U62" s="217"/>
      <c r="V62" s="217"/>
      <c r="W62" s="217"/>
      <c r="X62" s="217"/>
      <c r="Y62" s="217"/>
      <c r="Z62" s="217"/>
      <c r="AA62" s="217"/>
      <c r="AB62" s="217"/>
    </row>
    <row r="63" spans="1:28" ht="15.75" thickTop="1">
      <c r="A63" s="180" t="s">
        <v>0</v>
      </c>
      <c r="B63" s="181"/>
      <c r="C63" s="181"/>
      <c r="D63" s="182"/>
      <c r="E63" s="183" t="s">
        <v>1</v>
      </c>
      <c r="F63" s="181"/>
      <c r="G63" s="181"/>
      <c r="H63" s="181"/>
      <c r="I63" s="181"/>
      <c r="J63" s="181"/>
      <c r="K63" s="182"/>
      <c r="L63" s="183" t="s">
        <v>2</v>
      </c>
      <c r="M63" s="181"/>
      <c r="N63" s="181"/>
      <c r="O63" s="181"/>
      <c r="P63" s="181"/>
      <c r="Q63" s="181"/>
      <c r="R63" s="182"/>
      <c r="S63" s="183" t="s">
        <v>3</v>
      </c>
      <c r="T63" s="181"/>
      <c r="U63" s="181"/>
      <c r="V63" s="181"/>
      <c r="W63" s="181"/>
      <c r="X63" s="181"/>
      <c r="Y63" s="182"/>
      <c r="Z63" s="183" t="s">
        <v>4</v>
      </c>
      <c r="AA63" s="181"/>
      <c r="AB63" s="182"/>
    </row>
    <row r="64" spans="1:28" ht="35.25" customHeight="1" thickBot="1">
      <c r="A64" s="185"/>
      <c r="B64" s="186"/>
      <c r="C64" s="187"/>
      <c r="D64" s="139"/>
      <c r="E64" s="188" t="s">
        <v>47</v>
      </c>
      <c r="F64" s="189"/>
      <c r="G64" s="189"/>
      <c r="H64" s="189"/>
      <c r="I64" s="189"/>
      <c r="J64" s="189"/>
      <c r="K64" s="190"/>
      <c r="L64" s="138"/>
      <c r="M64" s="187"/>
      <c r="N64" s="187"/>
      <c r="O64" s="187"/>
      <c r="P64" s="187"/>
      <c r="Q64" s="187"/>
      <c r="R64" s="139"/>
      <c r="S64" s="191" t="s">
        <v>56</v>
      </c>
      <c r="T64" s="192"/>
      <c r="U64" s="192"/>
      <c r="V64" s="192"/>
      <c r="W64" s="192"/>
      <c r="X64" s="192"/>
      <c r="Y64" s="193"/>
      <c r="Z64" s="324" t="s">
        <v>5</v>
      </c>
      <c r="AA64" s="194"/>
      <c r="AB64" s="325"/>
    </row>
    <row r="65" spans="1:36" ht="10.5" customHeight="1" thickTop="1" thickBo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36" ht="24.75" customHeight="1">
      <c r="A66" s="170" t="s">
        <v>6</v>
      </c>
      <c r="B66" s="171"/>
      <c r="C66" s="172"/>
      <c r="D66" s="173" t="s">
        <v>11</v>
      </c>
      <c r="E66" s="174"/>
      <c r="F66" s="173" t="s">
        <v>12</v>
      </c>
      <c r="G66" s="174"/>
      <c r="H66" s="167" t="s">
        <v>13</v>
      </c>
      <c r="I66" s="168"/>
      <c r="J66" s="167" t="s">
        <v>14</v>
      </c>
      <c r="K66" s="168"/>
      <c r="L66" s="167" t="s">
        <v>15</v>
      </c>
      <c r="M66" s="168"/>
      <c r="N66" s="167" t="s">
        <v>16</v>
      </c>
      <c r="O66" s="168"/>
      <c r="P66" s="167" t="s">
        <v>17</v>
      </c>
      <c r="Q66" s="168"/>
      <c r="R66" s="167" t="s">
        <v>18</v>
      </c>
      <c r="S66" s="168"/>
      <c r="T66" s="167" t="s">
        <v>7</v>
      </c>
      <c r="U66" s="168"/>
      <c r="V66" s="167" t="s">
        <v>8</v>
      </c>
      <c r="W66" s="168"/>
      <c r="X66" s="167" t="s">
        <v>9</v>
      </c>
      <c r="Y66" s="168"/>
      <c r="Z66" s="167" t="s">
        <v>10</v>
      </c>
      <c r="AA66" s="168"/>
      <c r="AB66" s="35"/>
    </row>
    <row r="67" spans="1:36" ht="24.75" customHeight="1">
      <c r="A67" s="162" t="s">
        <v>41</v>
      </c>
      <c r="B67" s="163"/>
      <c r="C67" s="164"/>
      <c r="D67" s="33">
        <v>20</v>
      </c>
      <c r="E67" s="34" t="s">
        <v>20</v>
      </c>
      <c r="F67" s="33">
        <v>22</v>
      </c>
      <c r="G67" s="34" t="s">
        <v>20</v>
      </c>
      <c r="H67" s="3">
        <v>25</v>
      </c>
      <c r="I67" s="4" t="s">
        <v>20</v>
      </c>
      <c r="J67" s="3">
        <v>26</v>
      </c>
      <c r="K67" s="4" t="s">
        <v>20</v>
      </c>
      <c r="L67" s="3">
        <v>15</v>
      </c>
      <c r="M67" s="4" t="s">
        <v>20</v>
      </c>
      <c r="N67" s="3">
        <v>21</v>
      </c>
      <c r="O67" s="4" t="s">
        <v>20</v>
      </c>
      <c r="P67" s="3">
        <v>17</v>
      </c>
      <c r="Q67" s="4" t="s">
        <v>20</v>
      </c>
      <c r="R67" s="3">
        <v>21</v>
      </c>
      <c r="S67" s="4" t="s">
        <v>20</v>
      </c>
      <c r="T67" s="3">
        <v>15</v>
      </c>
      <c r="U67" s="4" t="s">
        <v>20</v>
      </c>
      <c r="V67" s="3">
        <v>17</v>
      </c>
      <c r="W67" s="4" t="s">
        <v>20</v>
      </c>
      <c r="X67" s="3">
        <v>15</v>
      </c>
      <c r="Y67" s="4" t="s">
        <v>20</v>
      </c>
      <c r="Z67" s="3">
        <v>17</v>
      </c>
      <c r="AA67" s="4" t="s">
        <v>20</v>
      </c>
      <c r="AB67" s="9" t="s">
        <v>20</v>
      </c>
      <c r="AE67" s="198" t="s">
        <v>77</v>
      </c>
      <c r="AF67" s="198"/>
      <c r="AG67" s="198"/>
      <c r="AH67" s="198"/>
      <c r="AI67" s="198"/>
      <c r="AJ67" s="198"/>
    </row>
    <row r="68" spans="1:36" ht="24.75" customHeight="1">
      <c r="A68" s="162" t="s">
        <v>42</v>
      </c>
      <c r="B68" s="163"/>
      <c r="C68" s="164"/>
      <c r="D68" s="33"/>
      <c r="E68" s="34" t="s">
        <v>20</v>
      </c>
      <c r="F68" s="33"/>
      <c r="G68" s="34" t="s">
        <v>20</v>
      </c>
      <c r="H68" s="3"/>
      <c r="I68" s="4" t="s">
        <v>20</v>
      </c>
      <c r="J68" s="3">
        <v>1</v>
      </c>
      <c r="K68" s="4" t="s">
        <v>20</v>
      </c>
      <c r="L68" s="3"/>
      <c r="M68" s="4" t="s">
        <v>20</v>
      </c>
      <c r="N68" s="3"/>
      <c r="O68" s="4" t="s">
        <v>20</v>
      </c>
      <c r="P68" s="3"/>
      <c r="Q68" s="4" t="s">
        <v>20</v>
      </c>
      <c r="R68" s="3">
        <v>1</v>
      </c>
      <c r="S68" s="4" t="s">
        <v>20</v>
      </c>
      <c r="T68" s="3"/>
      <c r="U68" s="4" t="s">
        <v>20</v>
      </c>
      <c r="V68" s="3"/>
      <c r="W68" s="4" t="s">
        <v>20</v>
      </c>
      <c r="X68" s="3"/>
      <c r="Y68" s="4" t="s">
        <v>20</v>
      </c>
      <c r="Z68" s="3"/>
      <c r="AA68" s="4" t="s">
        <v>20</v>
      </c>
      <c r="AB68" s="9" t="s">
        <v>21</v>
      </c>
      <c r="AE68" s="198"/>
      <c r="AF68" s="198"/>
      <c r="AG68" s="198"/>
      <c r="AH68" s="198"/>
      <c r="AI68" s="198"/>
      <c r="AJ68" s="198"/>
    </row>
    <row r="69" spans="1:36" ht="24.75" customHeight="1">
      <c r="A69" s="162" t="s">
        <v>50</v>
      </c>
      <c r="B69" s="163"/>
      <c r="C69" s="164"/>
      <c r="D69" s="33"/>
      <c r="E69" s="34" t="s">
        <v>21</v>
      </c>
      <c r="F69" s="33">
        <v>1</v>
      </c>
      <c r="G69" s="34" t="s">
        <v>21</v>
      </c>
      <c r="H69" s="3">
        <v>12</v>
      </c>
      <c r="I69" s="4" t="s">
        <v>21</v>
      </c>
      <c r="J69" s="3">
        <v>17.5</v>
      </c>
      <c r="K69" s="4" t="s">
        <v>21</v>
      </c>
      <c r="L69" s="3">
        <v>15</v>
      </c>
      <c r="M69" s="4" t="s">
        <v>21</v>
      </c>
      <c r="N69" s="3"/>
      <c r="O69" s="4" t="s">
        <v>21</v>
      </c>
      <c r="P69" s="3"/>
      <c r="Q69" s="4" t="s">
        <v>21</v>
      </c>
      <c r="R69" s="3">
        <v>2</v>
      </c>
      <c r="S69" s="4" t="s">
        <v>21</v>
      </c>
      <c r="T69" s="3"/>
      <c r="U69" s="4" t="s">
        <v>21</v>
      </c>
      <c r="V69" s="3"/>
      <c r="W69" s="4" t="s">
        <v>21</v>
      </c>
      <c r="X69" s="3">
        <v>1</v>
      </c>
      <c r="Y69" s="4" t="s">
        <v>21</v>
      </c>
      <c r="Z69" s="3"/>
      <c r="AA69" s="4" t="s">
        <v>21</v>
      </c>
      <c r="AB69" s="9" t="s">
        <v>21</v>
      </c>
      <c r="AE69" s="204"/>
      <c r="AF69" s="204"/>
      <c r="AG69" s="204"/>
      <c r="AH69" s="204"/>
      <c r="AI69" s="204"/>
      <c r="AJ69" s="204"/>
    </row>
    <row r="70" spans="1:36" ht="24.75" customHeight="1" thickBot="1">
      <c r="A70" s="162" t="s">
        <v>62</v>
      </c>
      <c r="B70" s="163"/>
      <c r="C70" s="164"/>
      <c r="D70" s="33"/>
      <c r="E70" s="34" t="s">
        <v>21</v>
      </c>
      <c r="F70" s="33"/>
      <c r="G70" s="34" t="s">
        <v>21</v>
      </c>
      <c r="H70" s="3"/>
      <c r="I70" s="4" t="s">
        <v>21</v>
      </c>
      <c r="J70" s="3">
        <v>0.5</v>
      </c>
      <c r="K70" s="4" t="s">
        <v>21</v>
      </c>
      <c r="L70" s="3"/>
      <c r="M70" s="4" t="s">
        <v>21</v>
      </c>
      <c r="N70" s="3"/>
      <c r="O70" s="4" t="s">
        <v>21</v>
      </c>
      <c r="P70" s="3"/>
      <c r="Q70" s="4" t="s">
        <v>21</v>
      </c>
      <c r="R70" s="3"/>
      <c r="S70" s="4" t="s">
        <v>21</v>
      </c>
      <c r="T70" s="3"/>
      <c r="U70" s="4" t="s">
        <v>21</v>
      </c>
      <c r="V70" s="3"/>
      <c r="W70" s="4" t="s">
        <v>21</v>
      </c>
      <c r="X70" s="3"/>
      <c r="Y70" s="4" t="s">
        <v>21</v>
      </c>
      <c r="Z70" s="3"/>
      <c r="AA70" s="4" t="s">
        <v>21</v>
      </c>
      <c r="AB70" s="9" t="s">
        <v>21</v>
      </c>
      <c r="AE70" s="204"/>
      <c r="AF70" s="204"/>
      <c r="AG70" s="204"/>
      <c r="AH70" s="204"/>
      <c r="AI70" s="204"/>
      <c r="AJ70" s="204"/>
    </row>
    <row r="71" spans="1:36" ht="24.75" customHeight="1" thickTop="1">
      <c r="A71" s="77" t="s">
        <v>25</v>
      </c>
      <c r="B71" s="78"/>
      <c r="C71" s="79"/>
      <c r="D71" s="151">
        <v>8000</v>
      </c>
      <c r="E71" s="152"/>
      <c r="F71" s="151">
        <v>8000</v>
      </c>
      <c r="G71" s="152"/>
      <c r="H71" s="153">
        <v>8000</v>
      </c>
      <c r="I71" s="154"/>
      <c r="J71" s="153">
        <v>8000</v>
      </c>
      <c r="K71" s="154"/>
      <c r="L71" s="153">
        <v>8000</v>
      </c>
      <c r="M71" s="154"/>
      <c r="N71" s="153">
        <v>8000</v>
      </c>
      <c r="O71" s="154"/>
      <c r="P71" s="153">
        <v>8000</v>
      </c>
      <c r="Q71" s="154"/>
      <c r="R71" s="153">
        <v>9200</v>
      </c>
      <c r="S71" s="154"/>
      <c r="T71" s="153">
        <v>9200</v>
      </c>
      <c r="U71" s="154"/>
      <c r="V71" s="153">
        <v>9200</v>
      </c>
      <c r="W71" s="154"/>
      <c r="X71" s="153">
        <v>9200</v>
      </c>
      <c r="Y71" s="154"/>
      <c r="Z71" s="153">
        <v>9200</v>
      </c>
      <c r="AA71" s="154"/>
      <c r="AB71" s="36"/>
      <c r="AE71" s="196" t="s">
        <v>79</v>
      </c>
      <c r="AF71" s="196"/>
      <c r="AG71" s="196"/>
      <c r="AH71" s="196" t="s">
        <v>80</v>
      </c>
      <c r="AI71" s="196"/>
      <c r="AJ71" s="196"/>
    </row>
    <row r="72" spans="1:36" ht="24.75" customHeight="1">
      <c r="A72" s="162" t="s">
        <v>50</v>
      </c>
      <c r="B72" s="163"/>
      <c r="C72" s="164"/>
      <c r="D72" s="106">
        <v>1250</v>
      </c>
      <c r="E72" s="107"/>
      <c r="F72" s="106">
        <v>1250</v>
      </c>
      <c r="G72" s="107"/>
      <c r="H72" s="94">
        <v>1250</v>
      </c>
      <c r="I72" s="95"/>
      <c r="J72" s="94">
        <v>1250</v>
      </c>
      <c r="K72" s="95"/>
      <c r="L72" s="94">
        <v>1250</v>
      </c>
      <c r="M72" s="95"/>
      <c r="N72" s="94">
        <v>1250</v>
      </c>
      <c r="O72" s="95"/>
      <c r="P72" s="94">
        <v>1250</v>
      </c>
      <c r="Q72" s="95"/>
      <c r="R72" s="94">
        <v>1437</v>
      </c>
      <c r="S72" s="95"/>
      <c r="T72" s="94">
        <v>1437</v>
      </c>
      <c r="U72" s="95"/>
      <c r="V72" s="94">
        <v>1437</v>
      </c>
      <c r="W72" s="95"/>
      <c r="X72" s="94">
        <v>1437</v>
      </c>
      <c r="Y72" s="95"/>
      <c r="Z72" s="94">
        <v>1437</v>
      </c>
      <c r="AA72" s="95"/>
      <c r="AB72" s="37"/>
      <c r="AE72" s="197"/>
      <c r="AF72" s="197"/>
      <c r="AG72" s="197"/>
      <c r="AH72" s="197"/>
      <c r="AI72" s="197"/>
      <c r="AJ72" s="197"/>
    </row>
    <row r="73" spans="1:36" ht="24.75" customHeight="1">
      <c r="A73" s="165" t="s">
        <v>27</v>
      </c>
      <c r="B73" s="166"/>
      <c r="C73" s="163"/>
      <c r="D73" s="106">
        <v>10000</v>
      </c>
      <c r="E73" s="107"/>
      <c r="F73" s="106">
        <v>10000</v>
      </c>
      <c r="G73" s="107"/>
      <c r="H73" s="94">
        <v>10000</v>
      </c>
      <c r="I73" s="95"/>
      <c r="J73" s="94">
        <v>10000</v>
      </c>
      <c r="K73" s="95"/>
      <c r="L73" s="94">
        <v>10000</v>
      </c>
      <c r="M73" s="95"/>
      <c r="N73" s="94">
        <v>10000</v>
      </c>
      <c r="O73" s="95"/>
      <c r="P73" s="94">
        <v>10000</v>
      </c>
      <c r="Q73" s="95"/>
      <c r="R73" s="94">
        <v>11200</v>
      </c>
      <c r="S73" s="95"/>
      <c r="T73" s="94">
        <v>11200</v>
      </c>
      <c r="U73" s="95"/>
      <c r="V73" s="94">
        <v>11200</v>
      </c>
      <c r="W73" s="95"/>
      <c r="X73" s="94">
        <v>11200</v>
      </c>
      <c r="Y73" s="95"/>
      <c r="Z73" s="94">
        <v>11200</v>
      </c>
      <c r="AA73" s="95"/>
      <c r="AB73" s="37"/>
    </row>
    <row r="74" spans="1:36" ht="24.75" customHeight="1" thickBot="1">
      <c r="A74" s="159" t="s">
        <v>51</v>
      </c>
      <c r="B74" s="160"/>
      <c r="C74" s="161"/>
      <c r="D74" s="140">
        <v>1562</v>
      </c>
      <c r="E74" s="141"/>
      <c r="F74" s="140">
        <v>1562</v>
      </c>
      <c r="G74" s="141"/>
      <c r="H74" s="142">
        <v>1562</v>
      </c>
      <c r="I74" s="143"/>
      <c r="J74" s="142">
        <v>1562</v>
      </c>
      <c r="K74" s="143"/>
      <c r="L74" s="142">
        <v>1562</v>
      </c>
      <c r="M74" s="143"/>
      <c r="N74" s="142">
        <v>1562</v>
      </c>
      <c r="O74" s="143"/>
      <c r="P74" s="142">
        <v>1562</v>
      </c>
      <c r="Q74" s="143"/>
      <c r="R74" s="142">
        <v>1750</v>
      </c>
      <c r="S74" s="143"/>
      <c r="T74" s="142">
        <v>1750</v>
      </c>
      <c r="U74" s="143"/>
      <c r="V74" s="142">
        <v>1750</v>
      </c>
      <c r="W74" s="143"/>
      <c r="X74" s="142">
        <v>1750</v>
      </c>
      <c r="Y74" s="143"/>
      <c r="Z74" s="142">
        <v>1750</v>
      </c>
      <c r="AA74" s="143"/>
      <c r="AB74" s="38"/>
    </row>
    <row r="75" spans="1:36" ht="24.75" customHeight="1" thickTop="1">
      <c r="A75" s="148" t="s">
        <v>43</v>
      </c>
      <c r="B75" s="29" t="s">
        <v>66</v>
      </c>
      <c r="C75" s="12" t="s">
        <v>44</v>
      </c>
      <c r="D75" s="151">
        <v>16000</v>
      </c>
      <c r="E75" s="152"/>
      <c r="F75" s="151">
        <v>17600</v>
      </c>
      <c r="G75" s="152"/>
      <c r="H75" s="153">
        <v>20000</v>
      </c>
      <c r="I75" s="154"/>
      <c r="J75" s="153">
        <v>21600</v>
      </c>
      <c r="K75" s="154"/>
      <c r="L75" s="153">
        <v>12000</v>
      </c>
      <c r="M75" s="154"/>
      <c r="N75" s="153">
        <v>16800</v>
      </c>
      <c r="O75" s="154"/>
      <c r="P75" s="153">
        <v>20400</v>
      </c>
      <c r="Q75" s="154"/>
      <c r="R75" s="153"/>
      <c r="S75" s="154"/>
      <c r="T75" s="153"/>
      <c r="U75" s="154"/>
      <c r="V75" s="153"/>
      <c r="W75" s="154"/>
      <c r="X75" s="153"/>
      <c r="Y75" s="154"/>
      <c r="Z75" s="153"/>
      <c r="AA75" s="154"/>
      <c r="AB75" s="39"/>
    </row>
    <row r="76" spans="1:36" ht="24.75" customHeight="1">
      <c r="A76" s="149"/>
      <c r="B76" s="8"/>
      <c r="C76" s="7" t="s">
        <v>45</v>
      </c>
      <c r="D76" s="106"/>
      <c r="E76" s="107"/>
      <c r="F76" s="106"/>
      <c r="G76" s="107"/>
      <c r="H76" s="94"/>
      <c r="I76" s="95"/>
      <c r="J76" s="94"/>
      <c r="K76" s="95"/>
      <c r="L76" s="94"/>
      <c r="M76" s="95"/>
      <c r="N76" s="94"/>
      <c r="O76" s="95"/>
      <c r="P76" s="94"/>
      <c r="Q76" s="95"/>
      <c r="R76" s="94"/>
      <c r="S76" s="95"/>
      <c r="T76" s="94"/>
      <c r="U76" s="95"/>
      <c r="V76" s="94"/>
      <c r="W76" s="95"/>
      <c r="X76" s="94"/>
      <c r="Y76" s="95"/>
      <c r="Z76" s="94"/>
      <c r="AA76" s="95"/>
      <c r="AB76" s="37"/>
    </row>
    <row r="77" spans="1:36" ht="24.75" customHeight="1">
      <c r="A77" s="149"/>
      <c r="B77" s="16"/>
      <c r="C77" s="7" t="s">
        <v>46</v>
      </c>
      <c r="D77" s="106"/>
      <c r="E77" s="107"/>
      <c r="F77" s="106"/>
      <c r="G77" s="107"/>
      <c r="H77" s="94"/>
      <c r="I77" s="95"/>
      <c r="J77" s="94"/>
      <c r="K77" s="95"/>
      <c r="L77" s="94"/>
      <c r="M77" s="95"/>
      <c r="N77" s="94"/>
      <c r="O77" s="95"/>
      <c r="P77" s="94"/>
      <c r="Q77" s="95"/>
      <c r="R77" s="94"/>
      <c r="S77" s="95"/>
      <c r="T77" s="94"/>
      <c r="U77" s="95"/>
      <c r="V77" s="94"/>
      <c r="W77" s="95"/>
      <c r="X77" s="94"/>
      <c r="Y77" s="95"/>
      <c r="Z77" s="94"/>
      <c r="AA77" s="95"/>
      <c r="AB77" s="37"/>
    </row>
    <row r="78" spans="1:36" ht="24.75" customHeight="1">
      <c r="A78" s="149"/>
      <c r="B78" s="100" t="s">
        <v>28</v>
      </c>
      <c r="C78" s="101"/>
      <c r="D78" s="106">
        <v>4000</v>
      </c>
      <c r="E78" s="107"/>
      <c r="F78" s="106">
        <v>4400</v>
      </c>
      <c r="G78" s="107"/>
      <c r="H78" s="94">
        <v>5000</v>
      </c>
      <c r="I78" s="95"/>
      <c r="J78" s="94">
        <v>5400</v>
      </c>
      <c r="K78" s="95"/>
      <c r="L78" s="94">
        <v>3000</v>
      </c>
      <c r="M78" s="95"/>
      <c r="N78" s="94">
        <v>4200</v>
      </c>
      <c r="O78" s="95"/>
      <c r="P78" s="94">
        <v>3400</v>
      </c>
      <c r="Q78" s="95"/>
      <c r="R78" s="94">
        <v>4400</v>
      </c>
      <c r="S78" s="95"/>
      <c r="T78" s="94">
        <v>2800</v>
      </c>
      <c r="U78" s="95"/>
      <c r="V78" s="94">
        <v>3400</v>
      </c>
      <c r="W78" s="95"/>
      <c r="X78" s="94">
        <v>3000</v>
      </c>
      <c r="Y78" s="95"/>
      <c r="Z78" s="94">
        <v>3400</v>
      </c>
      <c r="AA78" s="95"/>
      <c r="AB78" s="37"/>
    </row>
    <row r="79" spans="1:36" ht="24.75" customHeight="1">
      <c r="A79" s="149"/>
      <c r="B79" s="100" t="s">
        <v>29</v>
      </c>
      <c r="C79" s="101"/>
      <c r="D79" s="106"/>
      <c r="E79" s="107"/>
      <c r="F79" s="106"/>
      <c r="G79" s="107"/>
      <c r="H79" s="94"/>
      <c r="I79" s="95"/>
      <c r="J79" s="94"/>
      <c r="K79" s="95"/>
      <c r="L79" s="94"/>
      <c r="M79" s="95"/>
      <c r="N79" s="94"/>
      <c r="O79" s="95"/>
      <c r="P79" s="94"/>
      <c r="Q79" s="95"/>
      <c r="R79" s="94"/>
      <c r="S79" s="95"/>
      <c r="T79" s="94"/>
      <c r="U79" s="95"/>
      <c r="V79" s="94"/>
      <c r="W79" s="95"/>
      <c r="X79" s="94"/>
      <c r="Y79" s="95"/>
      <c r="Z79" s="94"/>
      <c r="AA79" s="95"/>
      <c r="AB79" s="37"/>
    </row>
    <row r="80" spans="1:36" ht="24.75" customHeight="1" thickBot="1">
      <c r="A80" s="150"/>
      <c r="B80" s="138" t="s">
        <v>30</v>
      </c>
      <c r="C80" s="139"/>
      <c r="D80" s="140"/>
      <c r="E80" s="141"/>
      <c r="F80" s="140"/>
      <c r="G80" s="141"/>
      <c r="H80" s="142"/>
      <c r="I80" s="143"/>
      <c r="J80" s="142"/>
      <c r="K80" s="143"/>
      <c r="L80" s="142"/>
      <c r="M80" s="143"/>
      <c r="N80" s="142"/>
      <c r="O80" s="143"/>
      <c r="P80" s="142"/>
      <c r="Q80" s="143"/>
      <c r="R80" s="142"/>
      <c r="S80" s="143"/>
      <c r="T80" s="142"/>
      <c r="U80" s="143"/>
      <c r="V80" s="142"/>
      <c r="W80" s="143"/>
      <c r="X80" s="142"/>
      <c r="Y80" s="143"/>
      <c r="Z80" s="142"/>
      <c r="AA80" s="143"/>
      <c r="AB80" s="37"/>
    </row>
    <row r="81" spans="1:28" ht="24.75" customHeight="1" thickTop="1">
      <c r="A81" s="77" t="s">
        <v>31</v>
      </c>
      <c r="B81" s="78"/>
      <c r="C81" s="79"/>
      <c r="D81" s="151">
        <f>INT(D67*D71+D68*D73+D70*D74+D69*D72+D75+D76+D77+D78+D79+D80)</f>
        <v>180000</v>
      </c>
      <c r="E81" s="152"/>
      <c r="F81" s="151">
        <f>INT(F67*F71+F68*F73+F70*F72+F75+F76+F77+F78+F79+F80+F69*F72)</f>
        <v>199250</v>
      </c>
      <c r="G81" s="152"/>
      <c r="H81" s="153">
        <f>INT(H67*H71+H68*H73+H70*H72+H75+H76+H77+H78+H79+H80+H69*H72)</f>
        <v>240000</v>
      </c>
      <c r="I81" s="154"/>
      <c r="J81" s="153">
        <f>INT(J67*J71+J68*J73+J70*J74+J69*J72+J75+J76+J77+J78+J79+J80)</f>
        <v>267656</v>
      </c>
      <c r="K81" s="154"/>
      <c r="L81" s="153">
        <f>INT(L67*L71+L68*L73+L70*L72+L69*L72+L75+L76+L77+L78+L79+L80)</f>
        <v>153750</v>
      </c>
      <c r="M81" s="154"/>
      <c r="N81" s="153">
        <f>INT(N67*N71+N68*N73+N70*N72+N75+N76+N77+N78+N79+N80)</f>
        <v>189000</v>
      </c>
      <c r="O81" s="154"/>
      <c r="P81" s="153">
        <f>INT(P67*P71+P68*P73+P70*P74+P75+P76+P77+P78+P79+P80)</f>
        <v>159800</v>
      </c>
      <c r="Q81" s="154"/>
      <c r="R81" s="153">
        <f>INT(R67*R71+R68*R73+R70*R72+R75+R76+R77+R78+R79+R80+R69*R72)</f>
        <v>211674</v>
      </c>
      <c r="S81" s="154"/>
      <c r="T81" s="153">
        <f>INT(T67*T71+T68*T73+T69*T72+T75+T76+T77+T78+T79+T80)</f>
        <v>140800</v>
      </c>
      <c r="U81" s="154"/>
      <c r="V81" s="153">
        <f>INT(V67*V71+V68*V73+V69*V72+V75+V76+V77+V78+V79+V80)</f>
        <v>159800</v>
      </c>
      <c r="W81" s="154"/>
      <c r="X81" s="153">
        <f>INT(X67*X71+X68*X73+X70*X72+X75+X76+X77+X78+X79+X80+X69*X72)</f>
        <v>142437</v>
      </c>
      <c r="Y81" s="154"/>
      <c r="Z81" s="153">
        <f t="shared" ref="Z81" si="70">INT(Z67*Z71+Z68*Z73+Z70*Z72+Z75+Z76+Z77+Z78+Z79+Z80)</f>
        <v>159800</v>
      </c>
      <c r="AA81" s="154"/>
      <c r="AB81" s="37"/>
    </row>
    <row r="82" spans="1:28" ht="24.75" customHeight="1" thickBot="1">
      <c r="A82" s="133" t="s">
        <v>40</v>
      </c>
      <c r="B82" s="134"/>
      <c r="C82" s="135"/>
      <c r="D82" s="114"/>
      <c r="E82" s="115"/>
      <c r="F82" s="114"/>
      <c r="G82" s="115"/>
      <c r="H82" s="71"/>
      <c r="I82" s="72"/>
      <c r="J82" s="71"/>
      <c r="K82" s="72"/>
      <c r="L82" s="71"/>
      <c r="M82" s="72"/>
      <c r="N82" s="71"/>
      <c r="O82" s="72"/>
      <c r="P82" s="71"/>
      <c r="Q82" s="72"/>
      <c r="R82" s="71"/>
      <c r="S82" s="72"/>
      <c r="T82" s="71"/>
      <c r="U82" s="72"/>
      <c r="V82" s="71"/>
      <c r="W82" s="72"/>
      <c r="X82" s="71"/>
      <c r="Y82" s="72"/>
      <c r="Z82" s="71"/>
      <c r="AA82" s="72"/>
      <c r="AB82" s="40"/>
    </row>
    <row r="83" spans="1:28" ht="24.75" customHeight="1" thickBot="1">
      <c r="A83" s="122" t="s">
        <v>19</v>
      </c>
      <c r="B83" s="123"/>
      <c r="C83" s="124"/>
      <c r="D83" s="125">
        <f>D81+D82</f>
        <v>180000</v>
      </c>
      <c r="E83" s="126"/>
      <c r="F83" s="125">
        <f t="shared" ref="F83" si="71">F81+F82</f>
        <v>199250</v>
      </c>
      <c r="G83" s="126"/>
      <c r="H83" s="127">
        <f t="shared" ref="H83" si="72">H81+H82</f>
        <v>240000</v>
      </c>
      <c r="I83" s="128"/>
      <c r="J83" s="127">
        <f t="shared" ref="J83" si="73">J81+J82</f>
        <v>267656</v>
      </c>
      <c r="K83" s="128"/>
      <c r="L83" s="127">
        <f t="shared" ref="L83" si="74">L81+L82</f>
        <v>153750</v>
      </c>
      <c r="M83" s="128"/>
      <c r="N83" s="127">
        <f t="shared" ref="N83" si="75">N81+N82</f>
        <v>189000</v>
      </c>
      <c r="O83" s="128"/>
      <c r="P83" s="127">
        <f t="shared" ref="P83" si="76">P81+P82</f>
        <v>159800</v>
      </c>
      <c r="Q83" s="128"/>
      <c r="R83" s="127">
        <f t="shared" ref="R83" si="77">R81+R82</f>
        <v>211674</v>
      </c>
      <c r="S83" s="128"/>
      <c r="T83" s="127">
        <f t="shared" ref="T83" si="78">T81+T82</f>
        <v>140800</v>
      </c>
      <c r="U83" s="128"/>
      <c r="V83" s="127">
        <f t="shared" ref="V83" si="79">V81+V82</f>
        <v>159800</v>
      </c>
      <c r="W83" s="128"/>
      <c r="X83" s="127">
        <f t="shared" ref="X83" si="80">X81+X82</f>
        <v>142437</v>
      </c>
      <c r="Y83" s="128"/>
      <c r="Z83" s="127">
        <f t="shared" ref="Z83" si="81">Z81+Z82</f>
        <v>159800</v>
      </c>
      <c r="AA83" s="128"/>
      <c r="AB83" s="41"/>
    </row>
    <row r="84" spans="1:28" ht="24.75" customHeight="1">
      <c r="A84" s="88" t="s">
        <v>33</v>
      </c>
      <c r="B84" s="108" t="s">
        <v>34</v>
      </c>
      <c r="C84" s="109"/>
      <c r="D84" s="110">
        <f>D83*0.003</f>
        <v>540</v>
      </c>
      <c r="E84" s="111"/>
      <c r="F84" s="110">
        <f t="shared" ref="F84" si="82">F83*0.003</f>
        <v>597.75</v>
      </c>
      <c r="G84" s="111"/>
      <c r="H84" s="92">
        <f t="shared" ref="H84" si="83">H83*0.003</f>
        <v>720</v>
      </c>
      <c r="I84" s="93"/>
      <c r="J84" s="92">
        <f t="shared" ref="J84" si="84">J83*0.003</f>
        <v>802.96799999999996</v>
      </c>
      <c r="K84" s="93"/>
      <c r="L84" s="92">
        <f t="shared" ref="L84" si="85">L83*0.003</f>
        <v>461.25</v>
      </c>
      <c r="M84" s="93"/>
      <c r="N84" s="92">
        <f t="shared" ref="N84" si="86">N83*0.003</f>
        <v>567</v>
      </c>
      <c r="O84" s="93"/>
      <c r="P84" s="92">
        <f t="shared" ref="P84" si="87">P83*0.003</f>
        <v>479.40000000000003</v>
      </c>
      <c r="Q84" s="93"/>
      <c r="R84" s="92">
        <f t="shared" ref="R84" si="88">R83*0.003</f>
        <v>635.02200000000005</v>
      </c>
      <c r="S84" s="93"/>
      <c r="T84" s="92">
        <f t="shared" ref="T84" si="89">T83*0.003</f>
        <v>422.40000000000003</v>
      </c>
      <c r="U84" s="93"/>
      <c r="V84" s="92">
        <f t="shared" ref="V84" si="90">V83*0.003</f>
        <v>479.40000000000003</v>
      </c>
      <c r="W84" s="93"/>
      <c r="X84" s="92">
        <f t="shared" ref="X84" si="91">X83*0.003</f>
        <v>427.31100000000004</v>
      </c>
      <c r="Y84" s="93"/>
      <c r="Z84" s="92">
        <f t="shared" ref="Z84" si="92">Z83*0.003</f>
        <v>479.40000000000003</v>
      </c>
      <c r="AA84" s="93"/>
      <c r="AB84" s="42"/>
    </row>
    <row r="85" spans="1:28" ht="24.75" customHeight="1">
      <c r="A85" s="89"/>
      <c r="B85" s="100" t="s">
        <v>35</v>
      </c>
      <c r="C85" s="101"/>
      <c r="D85" s="106">
        <v>3980</v>
      </c>
      <c r="E85" s="107"/>
      <c r="F85" s="106">
        <v>4700</v>
      </c>
      <c r="G85" s="107"/>
      <c r="H85" s="94">
        <v>6420</v>
      </c>
      <c r="I85" s="95"/>
      <c r="J85" s="94">
        <v>7280</v>
      </c>
      <c r="K85" s="95"/>
      <c r="L85" s="94">
        <v>3200</v>
      </c>
      <c r="M85" s="95"/>
      <c r="N85" s="94">
        <v>4340</v>
      </c>
      <c r="O85" s="95"/>
      <c r="P85" s="94">
        <v>3550</v>
      </c>
      <c r="Q85" s="95"/>
      <c r="R85" s="94">
        <v>5200</v>
      </c>
      <c r="S85" s="95"/>
      <c r="T85" s="94">
        <v>1910</v>
      </c>
      <c r="U85" s="95"/>
      <c r="V85" s="94">
        <v>2910</v>
      </c>
      <c r="W85" s="95"/>
      <c r="X85" s="94">
        <v>2110</v>
      </c>
      <c r="Y85" s="95"/>
      <c r="Z85" s="94">
        <v>2910</v>
      </c>
      <c r="AA85" s="95"/>
      <c r="AB85" s="37"/>
    </row>
    <row r="86" spans="1:28" ht="24.75" customHeight="1">
      <c r="A86" s="89"/>
      <c r="B86" s="100" t="s">
        <v>48</v>
      </c>
      <c r="C86" s="101"/>
      <c r="D86" s="106">
        <v>5300</v>
      </c>
      <c r="E86" s="107"/>
      <c r="F86" s="106">
        <v>5300</v>
      </c>
      <c r="G86" s="107"/>
      <c r="H86" s="94">
        <v>9100</v>
      </c>
      <c r="I86" s="95"/>
      <c r="J86" s="94">
        <v>8300</v>
      </c>
      <c r="K86" s="95"/>
      <c r="L86" s="94">
        <v>8300</v>
      </c>
      <c r="M86" s="95"/>
      <c r="N86" s="94">
        <v>8300</v>
      </c>
      <c r="O86" s="95"/>
      <c r="P86" s="94">
        <v>8300</v>
      </c>
      <c r="Q86" s="95"/>
      <c r="R86" s="94">
        <v>8300</v>
      </c>
      <c r="S86" s="95"/>
      <c r="T86" s="94">
        <v>8300</v>
      </c>
      <c r="U86" s="95"/>
      <c r="V86" s="94">
        <v>8300</v>
      </c>
      <c r="W86" s="95"/>
      <c r="X86" s="94">
        <v>8300</v>
      </c>
      <c r="Y86" s="95"/>
      <c r="Z86" s="94">
        <v>8300</v>
      </c>
      <c r="AA86" s="95"/>
      <c r="AB86" s="37"/>
    </row>
    <row r="87" spans="1:28" ht="24.75" customHeight="1">
      <c r="A87" s="90"/>
      <c r="B87" s="100" t="s">
        <v>49</v>
      </c>
      <c r="C87" s="101"/>
      <c r="D87" s="80">
        <v>16803</v>
      </c>
      <c r="E87" s="81"/>
      <c r="F87" s="80">
        <v>16803</v>
      </c>
      <c r="G87" s="81"/>
      <c r="H87" s="82">
        <v>16803</v>
      </c>
      <c r="I87" s="83"/>
      <c r="J87" s="82">
        <v>16803</v>
      </c>
      <c r="K87" s="83"/>
      <c r="L87" s="82">
        <v>27045</v>
      </c>
      <c r="M87" s="83"/>
      <c r="N87" s="82">
        <v>27045</v>
      </c>
      <c r="O87" s="83"/>
      <c r="P87" s="82">
        <v>27045</v>
      </c>
      <c r="Q87" s="83"/>
      <c r="R87" s="82">
        <v>27045</v>
      </c>
      <c r="S87" s="83"/>
      <c r="T87" s="82">
        <v>27045</v>
      </c>
      <c r="U87" s="83"/>
      <c r="V87" s="82">
        <v>27045</v>
      </c>
      <c r="W87" s="83"/>
      <c r="X87" s="82">
        <v>27045</v>
      </c>
      <c r="Y87" s="83"/>
      <c r="Z87" s="82">
        <v>27045</v>
      </c>
      <c r="AA87" s="83"/>
      <c r="AB87" s="39"/>
    </row>
    <row r="88" spans="1:28" ht="24.75" customHeight="1" thickBot="1">
      <c r="A88" s="91"/>
      <c r="B88" s="112" t="s">
        <v>52</v>
      </c>
      <c r="C88" s="113"/>
      <c r="D88" s="114"/>
      <c r="E88" s="115"/>
      <c r="F88" s="114">
        <v>0</v>
      </c>
      <c r="G88" s="115"/>
      <c r="H88" s="71">
        <v>0</v>
      </c>
      <c r="I88" s="72"/>
      <c r="J88" s="71">
        <v>0</v>
      </c>
      <c r="K88" s="72"/>
      <c r="L88" s="71">
        <v>1250</v>
      </c>
      <c r="M88" s="72"/>
      <c r="N88" s="71">
        <v>1500</v>
      </c>
      <c r="O88" s="72"/>
      <c r="P88" s="71">
        <v>1250</v>
      </c>
      <c r="Q88" s="72"/>
      <c r="R88" s="71">
        <v>1250</v>
      </c>
      <c r="S88" s="72"/>
      <c r="T88" s="71">
        <v>250</v>
      </c>
      <c r="U88" s="72"/>
      <c r="V88" s="71">
        <v>500</v>
      </c>
      <c r="W88" s="72"/>
      <c r="X88" s="71">
        <v>500</v>
      </c>
      <c r="Y88" s="72"/>
      <c r="Z88" s="71">
        <v>1250</v>
      </c>
      <c r="AA88" s="72"/>
      <c r="AB88" s="43"/>
    </row>
    <row r="89" spans="1:28" ht="24.75" customHeight="1" thickBot="1">
      <c r="A89" s="77" t="s">
        <v>37</v>
      </c>
      <c r="B89" s="78"/>
      <c r="C89" s="79"/>
      <c r="D89" s="80">
        <f>SUM(D84:D88)</f>
        <v>26623</v>
      </c>
      <c r="E89" s="81"/>
      <c r="F89" s="80">
        <f t="shared" ref="F89" si="93">SUM(F84:F88)</f>
        <v>27400.75</v>
      </c>
      <c r="G89" s="81"/>
      <c r="H89" s="82">
        <f t="shared" ref="H89" si="94">SUM(H84:H88)</f>
        <v>33043</v>
      </c>
      <c r="I89" s="83"/>
      <c r="J89" s="82">
        <f>SUM(J84:J88)</f>
        <v>33185.968000000001</v>
      </c>
      <c r="K89" s="83"/>
      <c r="L89" s="82">
        <f t="shared" ref="L89" si="95">SUM(L84:L88)</f>
        <v>40256.25</v>
      </c>
      <c r="M89" s="83"/>
      <c r="N89" s="82">
        <f t="shared" ref="N89" si="96">SUM(N84:N88)</f>
        <v>41752</v>
      </c>
      <c r="O89" s="83"/>
      <c r="P89" s="82">
        <f t="shared" ref="P89" si="97">SUM(P84:P88)</f>
        <v>40624.400000000001</v>
      </c>
      <c r="Q89" s="83"/>
      <c r="R89" s="82">
        <f t="shared" ref="R89" si="98">SUM(R84:R88)</f>
        <v>42430.021999999997</v>
      </c>
      <c r="S89" s="83"/>
      <c r="T89" s="82">
        <f>SUM(T84:T88)</f>
        <v>37927.4</v>
      </c>
      <c r="U89" s="83"/>
      <c r="V89" s="82">
        <f t="shared" ref="V89" si="99">SUM(V84:V88)</f>
        <v>39234.400000000001</v>
      </c>
      <c r="W89" s="83"/>
      <c r="X89" s="82">
        <f t="shared" ref="X89" si="100">SUM(X84:X88)</f>
        <v>38382.311000000002</v>
      </c>
      <c r="Y89" s="83"/>
      <c r="Z89" s="92">
        <f t="shared" ref="Z89" si="101">SUM(Z84:Z88)</f>
        <v>39984.400000000001</v>
      </c>
      <c r="AA89" s="93"/>
      <c r="AB89" s="39"/>
    </row>
    <row r="90" spans="1:28" ht="24.75" customHeight="1" thickTop="1" thickBot="1">
      <c r="A90" s="66" t="s">
        <v>38</v>
      </c>
      <c r="B90" s="67"/>
      <c r="C90" s="68"/>
      <c r="D90" s="69">
        <f>D83-D89</f>
        <v>153377</v>
      </c>
      <c r="E90" s="70"/>
      <c r="F90" s="69">
        <f>F83-F89</f>
        <v>171849.25</v>
      </c>
      <c r="G90" s="70"/>
      <c r="H90" s="69">
        <f>H83-H89</f>
        <v>206957</v>
      </c>
      <c r="I90" s="70"/>
      <c r="J90" s="69">
        <f>J83-J89</f>
        <v>234470.03200000001</v>
      </c>
      <c r="K90" s="70"/>
      <c r="L90" s="69">
        <f>L83-L89</f>
        <v>113493.75</v>
      </c>
      <c r="M90" s="70"/>
      <c r="N90" s="69">
        <f>N83-N89</f>
        <v>147248</v>
      </c>
      <c r="O90" s="70"/>
      <c r="P90" s="69">
        <f>P83-P89</f>
        <v>119175.6</v>
      </c>
      <c r="Q90" s="70"/>
      <c r="R90" s="69">
        <f>R83-R89</f>
        <v>169243.978</v>
      </c>
      <c r="S90" s="70"/>
      <c r="T90" s="69">
        <f>T83-T89</f>
        <v>102872.6</v>
      </c>
      <c r="U90" s="70"/>
      <c r="V90" s="69">
        <f>V83-V89</f>
        <v>120565.6</v>
      </c>
      <c r="W90" s="70"/>
      <c r="X90" s="60">
        <f>X81-X89</f>
        <v>104054.689</v>
      </c>
      <c r="Y90" s="61"/>
      <c r="Z90" s="60">
        <f>Z83-Z89</f>
        <v>119815.6</v>
      </c>
      <c r="AA90" s="61"/>
      <c r="AB90" s="44"/>
    </row>
  </sheetData>
  <mergeCells count="882">
    <mergeCell ref="T89:U89"/>
    <mergeCell ref="V89:W89"/>
    <mergeCell ref="X89:Y89"/>
    <mergeCell ref="Z89:AA89"/>
    <mergeCell ref="A90:C90"/>
    <mergeCell ref="D90:E90"/>
    <mergeCell ref="F90:G90"/>
    <mergeCell ref="H90:I90"/>
    <mergeCell ref="J90:K90"/>
    <mergeCell ref="L90:M90"/>
    <mergeCell ref="N90:O90"/>
    <mergeCell ref="P90:Q90"/>
    <mergeCell ref="R90:S90"/>
    <mergeCell ref="T90:U90"/>
    <mergeCell ref="V90:W90"/>
    <mergeCell ref="X90:Y90"/>
    <mergeCell ref="Z90:AA90"/>
    <mergeCell ref="A89:C89"/>
    <mergeCell ref="D89:E89"/>
    <mergeCell ref="F89:G89"/>
    <mergeCell ref="H89:I89"/>
    <mergeCell ref="J89:K89"/>
    <mergeCell ref="L89:M89"/>
    <mergeCell ref="N89:O89"/>
    <mergeCell ref="P89:Q89"/>
    <mergeCell ref="R89:S89"/>
    <mergeCell ref="T87:U87"/>
    <mergeCell ref="V87:W87"/>
    <mergeCell ref="X87:Y87"/>
    <mergeCell ref="Z87:AA87"/>
    <mergeCell ref="B88:C88"/>
    <mergeCell ref="D88:E88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X88:Y88"/>
    <mergeCell ref="Z88:AA88"/>
    <mergeCell ref="B87:C87"/>
    <mergeCell ref="D87:E87"/>
    <mergeCell ref="F87:G87"/>
    <mergeCell ref="H87:I87"/>
    <mergeCell ref="J87:K87"/>
    <mergeCell ref="L87:M87"/>
    <mergeCell ref="N87:O87"/>
    <mergeCell ref="P87:Q87"/>
    <mergeCell ref="R87:S87"/>
    <mergeCell ref="N85:O85"/>
    <mergeCell ref="P85:Q85"/>
    <mergeCell ref="R85:S85"/>
    <mergeCell ref="T85:U85"/>
    <mergeCell ref="V85:W85"/>
    <mergeCell ref="X85:Y85"/>
    <mergeCell ref="Z85:AA85"/>
    <mergeCell ref="B86:C86"/>
    <mergeCell ref="D86:E86"/>
    <mergeCell ref="F86:G86"/>
    <mergeCell ref="H86:I86"/>
    <mergeCell ref="J86:K86"/>
    <mergeCell ref="L86:M86"/>
    <mergeCell ref="N86:O86"/>
    <mergeCell ref="P86:Q86"/>
    <mergeCell ref="R86:S86"/>
    <mergeCell ref="T86:U86"/>
    <mergeCell ref="V86:W86"/>
    <mergeCell ref="X86:Y86"/>
    <mergeCell ref="Z86:AA86"/>
    <mergeCell ref="T83:U83"/>
    <mergeCell ref="V83:W83"/>
    <mergeCell ref="X83:Y83"/>
    <mergeCell ref="Z83:AA83"/>
    <mergeCell ref="A84:A88"/>
    <mergeCell ref="B84:C84"/>
    <mergeCell ref="D84:E84"/>
    <mergeCell ref="F84:G84"/>
    <mergeCell ref="H84:I84"/>
    <mergeCell ref="J84:K84"/>
    <mergeCell ref="L84:M84"/>
    <mergeCell ref="N84:O84"/>
    <mergeCell ref="P84:Q84"/>
    <mergeCell ref="R84:S84"/>
    <mergeCell ref="T84:U84"/>
    <mergeCell ref="V84:W84"/>
    <mergeCell ref="X84:Y84"/>
    <mergeCell ref="Z84:AA84"/>
    <mergeCell ref="B85:C85"/>
    <mergeCell ref="D85:E85"/>
    <mergeCell ref="F85:G85"/>
    <mergeCell ref="H85:I85"/>
    <mergeCell ref="J85:K85"/>
    <mergeCell ref="L85:M85"/>
    <mergeCell ref="A83:C83"/>
    <mergeCell ref="D83:E83"/>
    <mergeCell ref="F83:G83"/>
    <mergeCell ref="H83:I83"/>
    <mergeCell ref="J83:K83"/>
    <mergeCell ref="L83:M83"/>
    <mergeCell ref="N83:O83"/>
    <mergeCell ref="P83:Q83"/>
    <mergeCell ref="R83:S83"/>
    <mergeCell ref="Z81:AA81"/>
    <mergeCell ref="A82:C82"/>
    <mergeCell ref="D82:E82"/>
    <mergeCell ref="F82:G82"/>
    <mergeCell ref="H82:I82"/>
    <mergeCell ref="J82:K82"/>
    <mergeCell ref="L82:M82"/>
    <mergeCell ref="N82:O82"/>
    <mergeCell ref="P82:Q82"/>
    <mergeCell ref="R82:S82"/>
    <mergeCell ref="T82:U82"/>
    <mergeCell ref="V82:W82"/>
    <mergeCell ref="X82:Y82"/>
    <mergeCell ref="Z82:AA82"/>
    <mergeCell ref="A81:C81"/>
    <mergeCell ref="D81:E81"/>
    <mergeCell ref="F81:G81"/>
    <mergeCell ref="H81:I81"/>
    <mergeCell ref="J81:K81"/>
    <mergeCell ref="L81:M81"/>
    <mergeCell ref="N81:O81"/>
    <mergeCell ref="P81:Q81"/>
    <mergeCell ref="R81:S81"/>
    <mergeCell ref="T81:U81"/>
    <mergeCell ref="Z79:AA79"/>
    <mergeCell ref="B80:C80"/>
    <mergeCell ref="D80:E80"/>
    <mergeCell ref="F80:G80"/>
    <mergeCell ref="H80:I80"/>
    <mergeCell ref="J80:K80"/>
    <mergeCell ref="L80:M80"/>
    <mergeCell ref="N80:O80"/>
    <mergeCell ref="P80:Q80"/>
    <mergeCell ref="R80:S80"/>
    <mergeCell ref="T80:U80"/>
    <mergeCell ref="V80:W80"/>
    <mergeCell ref="X80:Y80"/>
    <mergeCell ref="Z80:AA80"/>
    <mergeCell ref="V81:W81"/>
    <mergeCell ref="X81:Y81"/>
    <mergeCell ref="T77:U77"/>
    <mergeCell ref="V77:W77"/>
    <mergeCell ref="X77:Y77"/>
    <mergeCell ref="Z77:AA77"/>
    <mergeCell ref="B78:C78"/>
    <mergeCell ref="D78:E78"/>
    <mergeCell ref="F78:G78"/>
    <mergeCell ref="H78:I78"/>
    <mergeCell ref="J78:K78"/>
    <mergeCell ref="L78:M78"/>
    <mergeCell ref="N78:O78"/>
    <mergeCell ref="P78:Q78"/>
    <mergeCell ref="R78:S78"/>
    <mergeCell ref="T78:U78"/>
    <mergeCell ref="V78:W78"/>
    <mergeCell ref="X78:Y78"/>
    <mergeCell ref="Z78:AA78"/>
    <mergeCell ref="P79:Q79"/>
    <mergeCell ref="R79:S79"/>
    <mergeCell ref="T79:U79"/>
    <mergeCell ref="V79:W79"/>
    <mergeCell ref="X79:Y79"/>
    <mergeCell ref="T75:U75"/>
    <mergeCell ref="V75:W75"/>
    <mergeCell ref="X75:Y75"/>
    <mergeCell ref="Z75:AA75"/>
    <mergeCell ref="D76:E76"/>
    <mergeCell ref="F76:G76"/>
    <mergeCell ref="H76:I76"/>
    <mergeCell ref="J76:K76"/>
    <mergeCell ref="L76:M76"/>
    <mergeCell ref="N76:O76"/>
    <mergeCell ref="P76:Q76"/>
    <mergeCell ref="R76:S76"/>
    <mergeCell ref="T76:U76"/>
    <mergeCell ref="V76:W76"/>
    <mergeCell ref="X76:Y76"/>
    <mergeCell ref="Z76:AA76"/>
    <mergeCell ref="A75:A80"/>
    <mergeCell ref="D75:E75"/>
    <mergeCell ref="F75:G75"/>
    <mergeCell ref="H75:I75"/>
    <mergeCell ref="J75:K75"/>
    <mergeCell ref="L75:M75"/>
    <mergeCell ref="N75:O75"/>
    <mergeCell ref="P75:Q75"/>
    <mergeCell ref="R75:S75"/>
    <mergeCell ref="D77:E77"/>
    <mergeCell ref="F77:G77"/>
    <mergeCell ref="H77:I77"/>
    <mergeCell ref="J77:K77"/>
    <mergeCell ref="L77:M77"/>
    <mergeCell ref="N77:O77"/>
    <mergeCell ref="P77:Q77"/>
    <mergeCell ref="R77:S77"/>
    <mergeCell ref="B79:C79"/>
    <mergeCell ref="D79:E79"/>
    <mergeCell ref="F79:G79"/>
    <mergeCell ref="H79:I79"/>
    <mergeCell ref="J79:K79"/>
    <mergeCell ref="L79:M79"/>
    <mergeCell ref="N79:O79"/>
    <mergeCell ref="T73:U73"/>
    <mergeCell ref="V73:W73"/>
    <mergeCell ref="X73:Y73"/>
    <mergeCell ref="Z73:AA73"/>
    <mergeCell ref="A74:C74"/>
    <mergeCell ref="D74:E74"/>
    <mergeCell ref="F74:G74"/>
    <mergeCell ref="H74:I74"/>
    <mergeCell ref="J74:K74"/>
    <mergeCell ref="L74:M74"/>
    <mergeCell ref="N74:O74"/>
    <mergeCell ref="P74:Q74"/>
    <mergeCell ref="R74:S74"/>
    <mergeCell ref="T74:U74"/>
    <mergeCell ref="V74:W74"/>
    <mergeCell ref="X74:Y74"/>
    <mergeCell ref="Z74:AA74"/>
    <mergeCell ref="A73:C73"/>
    <mergeCell ref="D73:E73"/>
    <mergeCell ref="F73:G73"/>
    <mergeCell ref="H73:I73"/>
    <mergeCell ref="J73:K73"/>
    <mergeCell ref="L73:M73"/>
    <mergeCell ref="N73:O73"/>
    <mergeCell ref="P73:Q73"/>
    <mergeCell ref="R73:S73"/>
    <mergeCell ref="T71:U71"/>
    <mergeCell ref="V71:W71"/>
    <mergeCell ref="X71:Y71"/>
    <mergeCell ref="Z71:AA71"/>
    <mergeCell ref="AE71:AG71"/>
    <mergeCell ref="AH71:AJ71"/>
    <mergeCell ref="A72:C72"/>
    <mergeCell ref="D72:E72"/>
    <mergeCell ref="F72:G72"/>
    <mergeCell ref="H72:I72"/>
    <mergeCell ref="J72:K72"/>
    <mergeCell ref="L72:M72"/>
    <mergeCell ref="N72:O72"/>
    <mergeCell ref="P72:Q72"/>
    <mergeCell ref="R72:S72"/>
    <mergeCell ref="T72:U72"/>
    <mergeCell ref="V72:W72"/>
    <mergeCell ref="X72:Y72"/>
    <mergeCell ref="Z72:AA72"/>
    <mergeCell ref="AE72:AG72"/>
    <mergeCell ref="AH72:AJ72"/>
    <mergeCell ref="A71:C71"/>
    <mergeCell ref="D71:E71"/>
    <mergeCell ref="F71:G71"/>
    <mergeCell ref="H71:I71"/>
    <mergeCell ref="J71:K71"/>
    <mergeCell ref="L71:M71"/>
    <mergeCell ref="N71:O71"/>
    <mergeCell ref="P71:Q71"/>
    <mergeCell ref="R71:S71"/>
    <mergeCell ref="T66:U66"/>
    <mergeCell ref="V66:W66"/>
    <mergeCell ref="X66:Y66"/>
    <mergeCell ref="Z66:AA66"/>
    <mergeCell ref="A67:C67"/>
    <mergeCell ref="AE67:AG68"/>
    <mergeCell ref="AH67:AJ68"/>
    <mergeCell ref="A68:C68"/>
    <mergeCell ref="A69:C69"/>
    <mergeCell ref="AE69:AJ70"/>
    <mergeCell ref="A70:C70"/>
    <mergeCell ref="A66:C66"/>
    <mergeCell ref="D66:E66"/>
    <mergeCell ref="F66:G66"/>
    <mergeCell ref="H66:I66"/>
    <mergeCell ref="J66:K66"/>
    <mergeCell ref="L66:M66"/>
    <mergeCell ref="N66:O66"/>
    <mergeCell ref="P66:Q66"/>
    <mergeCell ref="R66:S66"/>
    <mergeCell ref="A63:D63"/>
    <mergeCell ref="E63:K63"/>
    <mergeCell ref="L63:R63"/>
    <mergeCell ref="S63:Y63"/>
    <mergeCell ref="Z63:AB63"/>
    <mergeCell ref="A64:D64"/>
    <mergeCell ref="E64:K64"/>
    <mergeCell ref="L64:R64"/>
    <mergeCell ref="S64:Y64"/>
    <mergeCell ref="Z64:AB64"/>
    <mergeCell ref="X6:Y6"/>
    <mergeCell ref="Z6:AA6"/>
    <mergeCell ref="A7:C7"/>
    <mergeCell ref="A8:C8"/>
    <mergeCell ref="A9:C9"/>
    <mergeCell ref="L6:M6"/>
    <mergeCell ref="N6:O6"/>
    <mergeCell ref="P6:Q6"/>
    <mergeCell ref="A61:AB62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A10:C10"/>
    <mergeCell ref="A11:C11"/>
    <mergeCell ref="D11:E11"/>
    <mergeCell ref="F11:G11"/>
    <mergeCell ref="H11:I11"/>
    <mergeCell ref="X11:Y11"/>
    <mergeCell ref="A1:AB2"/>
    <mergeCell ref="A3:D3"/>
    <mergeCell ref="E3:K3"/>
    <mergeCell ref="L3:R3"/>
    <mergeCell ref="S3:Y3"/>
    <mergeCell ref="Z3:AB3"/>
    <mergeCell ref="A4:D4"/>
    <mergeCell ref="E4:K4"/>
    <mergeCell ref="L4:R4"/>
    <mergeCell ref="S4:Y4"/>
    <mergeCell ref="Z4:AB4"/>
    <mergeCell ref="Z11:AA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Z12:AA12"/>
    <mergeCell ref="R12:S12"/>
    <mergeCell ref="T12:U12"/>
    <mergeCell ref="V12:W12"/>
    <mergeCell ref="X12:Y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V17:W17"/>
    <mergeCell ref="X17:Y17"/>
    <mergeCell ref="R15:S15"/>
    <mergeCell ref="T15:U15"/>
    <mergeCell ref="V15:W15"/>
    <mergeCell ref="X15:Y15"/>
    <mergeCell ref="Z15:AA15"/>
    <mergeCell ref="Z14:AA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T21:U21"/>
    <mergeCell ref="V21:W21"/>
    <mergeCell ref="X21:Y21"/>
    <mergeCell ref="Z21:AA21"/>
    <mergeCell ref="Z17:AA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Z18:AA18"/>
    <mergeCell ref="B19:C19"/>
    <mergeCell ref="D19:E19"/>
    <mergeCell ref="F19:G19"/>
    <mergeCell ref="H19:I19"/>
    <mergeCell ref="J19:K19"/>
    <mergeCell ref="L19:M19"/>
    <mergeCell ref="N19:O19"/>
    <mergeCell ref="R18:S18"/>
    <mergeCell ref="T18:U18"/>
    <mergeCell ref="V18:W18"/>
    <mergeCell ref="X18:Y18"/>
    <mergeCell ref="Z20:AA20"/>
    <mergeCell ref="R20:S20"/>
    <mergeCell ref="T20:U20"/>
    <mergeCell ref="V20:W20"/>
    <mergeCell ref="X20:Y20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P19:Q19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R21:S21"/>
    <mergeCell ref="T22:U22"/>
    <mergeCell ref="V22:W22"/>
    <mergeCell ref="X22:Y22"/>
    <mergeCell ref="Z22:AA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B25:C25"/>
    <mergeCell ref="T24:U24"/>
    <mergeCell ref="V24:W24"/>
    <mergeCell ref="X24:Y24"/>
    <mergeCell ref="Z24:AA24"/>
    <mergeCell ref="T25:U25"/>
    <mergeCell ref="V25:W25"/>
    <mergeCell ref="X25:Y25"/>
    <mergeCell ref="Z25:AA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B26:C26"/>
    <mergeCell ref="D26:E26"/>
    <mergeCell ref="F26:G26"/>
    <mergeCell ref="H26:I26"/>
    <mergeCell ref="J26:K26"/>
    <mergeCell ref="X26:Y26"/>
    <mergeCell ref="Z26:AA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P27:Q27"/>
    <mergeCell ref="R27:S27"/>
    <mergeCell ref="V27:W27"/>
    <mergeCell ref="X27:Y27"/>
    <mergeCell ref="Z27:AA27"/>
    <mergeCell ref="T28:U28"/>
    <mergeCell ref="V28:W28"/>
    <mergeCell ref="X28:Y28"/>
    <mergeCell ref="Z28:AA28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A31:AC32"/>
    <mergeCell ref="AE7:AG8"/>
    <mergeCell ref="AH7:AJ8"/>
    <mergeCell ref="AE9:AJ10"/>
    <mergeCell ref="AE11:AG11"/>
    <mergeCell ref="AH11:AJ11"/>
    <mergeCell ref="AE12:AG12"/>
    <mergeCell ref="AH12:AJ12"/>
    <mergeCell ref="L30:M30"/>
    <mergeCell ref="N30:O30"/>
    <mergeCell ref="L29:M29"/>
    <mergeCell ref="N29:O29"/>
    <mergeCell ref="P30:Q30"/>
    <mergeCell ref="R30:S30"/>
    <mergeCell ref="T30:U30"/>
    <mergeCell ref="V30:W30"/>
    <mergeCell ref="X30:Y30"/>
    <mergeCell ref="Z30:AA30"/>
    <mergeCell ref="X29:Y29"/>
    <mergeCell ref="Z29:AA29"/>
    <mergeCell ref="P29:Q29"/>
    <mergeCell ref="R29:S29"/>
    <mergeCell ref="T29:U29"/>
    <mergeCell ref="V29:W29"/>
    <mergeCell ref="A33:D33"/>
    <mergeCell ref="E33:K33"/>
    <mergeCell ref="L33:R33"/>
    <mergeCell ref="S33:Y33"/>
    <mergeCell ref="Z33:AB33"/>
    <mergeCell ref="A34:D34"/>
    <mergeCell ref="E34:K34"/>
    <mergeCell ref="L34:R34"/>
    <mergeCell ref="S34:Y34"/>
    <mergeCell ref="Z34:AB34"/>
    <mergeCell ref="T36:U36"/>
    <mergeCell ref="V36:W36"/>
    <mergeCell ref="X36:Y36"/>
    <mergeCell ref="Z36:AA36"/>
    <mergeCell ref="A37:C37"/>
    <mergeCell ref="AE37:AG38"/>
    <mergeCell ref="AH37:AJ38"/>
    <mergeCell ref="A38:C38"/>
    <mergeCell ref="A36:C36"/>
    <mergeCell ref="D36:E36"/>
    <mergeCell ref="F36:G36"/>
    <mergeCell ref="H36:I36"/>
    <mergeCell ref="J36:K36"/>
    <mergeCell ref="L36:M36"/>
    <mergeCell ref="N36:O36"/>
    <mergeCell ref="P36:Q36"/>
    <mergeCell ref="R36:S36"/>
    <mergeCell ref="A39:C39"/>
    <mergeCell ref="AE39:AJ40"/>
    <mergeCell ref="A40:C40"/>
    <mergeCell ref="A41:C41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E41:AG41"/>
    <mergeCell ref="AH41:AJ41"/>
    <mergeCell ref="X42:Y42"/>
    <mergeCell ref="Z42:AA42"/>
    <mergeCell ref="AE42:AG42"/>
    <mergeCell ref="AH42:AJ42"/>
    <mergeCell ref="A43:C43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42:C42"/>
    <mergeCell ref="D42:E42"/>
    <mergeCell ref="F42:G42"/>
    <mergeCell ref="H42:I42"/>
    <mergeCell ref="J42:K42"/>
    <mergeCell ref="L42:M42"/>
    <mergeCell ref="N42:O42"/>
    <mergeCell ref="F44:G44"/>
    <mergeCell ref="H44:I44"/>
    <mergeCell ref="J44:K44"/>
    <mergeCell ref="L44:M44"/>
    <mergeCell ref="N44:O44"/>
    <mergeCell ref="P44:Q44"/>
    <mergeCell ref="R44:S44"/>
    <mergeCell ref="T42:U42"/>
    <mergeCell ref="V42:W42"/>
    <mergeCell ref="P42:Q42"/>
    <mergeCell ref="R42:S42"/>
    <mergeCell ref="T44:U44"/>
    <mergeCell ref="V44:W44"/>
    <mergeCell ref="X44:Y44"/>
    <mergeCell ref="Z44:AA44"/>
    <mergeCell ref="A45:A50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D46:E46"/>
    <mergeCell ref="F46:G46"/>
    <mergeCell ref="H46:I46"/>
    <mergeCell ref="J46:K46"/>
    <mergeCell ref="L46:M46"/>
    <mergeCell ref="A44:C44"/>
    <mergeCell ref="D44:E44"/>
    <mergeCell ref="X46:Y46"/>
    <mergeCell ref="Z46:AA46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L48:M48"/>
    <mergeCell ref="N48:O48"/>
    <mergeCell ref="P48:Q48"/>
    <mergeCell ref="R48:S48"/>
    <mergeCell ref="N46:O46"/>
    <mergeCell ref="P46:Q46"/>
    <mergeCell ref="R46:S46"/>
    <mergeCell ref="T46:U46"/>
    <mergeCell ref="V46:W46"/>
    <mergeCell ref="P50:Q50"/>
    <mergeCell ref="R50:S50"/>
    <mergeCell ref="T48:U48"/>
    <mergeCell ref="V48:W48"/>
    <mergeCell ref="X48:Y48"/>
    <mergeCell ref="Z48:AA48"/>
    <mergeCell ref="B49:C49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B48:C48"/>
    <mergeCell ref="D48:E48"/>
    <mergeCell ref="F48:G48"/>
    <mergeCell ref="H48:I48"/>
    <mergeCell ref="J48:K48"/>
    <mergeCell ref="T50:U50"/>
    <mergeCell ref="V50:W50"/>
    <mergeCell ref="X50:Y50"/>
    <mergeCell ref="Z50:AA50"/>
    <mergeCell ref="A51:C51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B50:C50"/>
    <mergeCell ref="D50:E50"/>
    <mergeCell ref="F50:G50"/>
    <mergeCell ref="H50:I50"/>
    <mergeCell ref="J50:K50"/>
    <mergeCell ref="L50:M50"/>
    <mergeCell ref="N50:O50"/>
    <mergeCell ref="X52:Y52"/>
    <mergeCell ref="Z52:AA52"/>
    <mergeCell ref="A53:C53"/>
    <mergeCell ref="D53:E53"/>
    <mergeCell ref="F53:G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52:C52"/>
    <mergeCell ref="D52:E52"/>
    <mergeCell ref="F52:G52"/>
    <mergeCell ref="H52:I52"/>
    <mergeCell ref="J52:K52"/>
    <mergeCell ref="L52:M52"/>
    <mergeCell ref="N52:O52"/>
    <mergeCell ref="P52:Q52"/>
    <mergeCell ref="R52:S52"/>
    <mergeCell ref="N58:O58"/>
    <mergeCell ref="T52:U52"/>
    <mergeCell ref="V52:W52"/>
    <mergeCell ref="R54:S54"/>
    <mergeCell ref="T54:U54"/>
    <mergeCell ref="V54:W54"/>
    <mergeCell ref="R56:S56"/>
    <mergeCell ref="T56:U56"/>
    <mergeCell ref="V56:W56"/>
    <mergeCell ref="P58:Q58"/>
    <mergeCell ref="R58:S58"/>
    <mergeCell ref="T58:U58"/>
    <mergeCell ref="V58:W58"/>
    <mergeCell ref="N57:O57"/>
    <mergeCell ref="P57:Q57"/>
    <mergeCell ref="R57:S57"/>
    <mergeCell ref="T57:U57"/>
    <mergeCell ref="V57:W57"/>
    <mergeCell ref="D54:E54"/>
    <mergeCell ref="F54:G54"/>
    <mergeCell ref="H54:I54"/>
    <mergeCell ref="J54:K54"/>
    <mergeCell ref="L54:M54"/>
    <mergeCell ref="B58:C58"/>
    <mergeCell ref="D58:E58"/>
    <mergeCell ref="F58:G58"/>
    <mergeCell ref="H58:I58"/>
    <mergeCell ref="J58:K58"/>
    <mergeCell ref="L58:M58"/>
    <mergeCell ref="F57:G57"/>
    <mergeCell ref="H57:I57"/>
    <mergeCell ref="J57:K57"/>
    <mergeCell ref="L57:M57"/>
    <mergeCell ref="X57:Y57"/>
    <mergeCell ref="Z57:AA57"/>
    <mergeCell ref="B56:C56"/>
    <mergeCell ref="D56:E56"/>
    <mergeCell ref="F56:G56"/>
    <mergeCell ref="H56:I56"/>
    <mergeCell ref="J56:K56"/>
    <mergeCell ref="L56:M56"/>
    <mergeCell ref="X54:Y54"/>
    <mergeCell ref="Z54:AA54"/>
    <mergeCell ref="B55:C55"/>
    <mergeCell ref="D55:E55"/>
    <mergeCell ref="F55:G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B54:C54"/>
    <mergeCell ref="X58:Y58"/>
    <mergeCell ref="Z58:AA58"/>
    <mergeCell ref="A59:C59"/>
    <mergeCell ref="D59:E59"/>
    <mergeCell ref="F59:G59"/>
    <mergeCell ref="H59:I59"/>
    <mergeCell ref="J59:K59"/>
    <mergeCell ref="L59:M59"/>
    <mergeCell ref="N59:O59"/>
    <mergeCell ref="P59:Q59"/>
    <mergeCell ref="R59:S59"/>
    <mergeCell ref="T59:U59"/>
    <mergeCell ref="V59:W59"/>
    <mergeCell ref="X59:Y59"/>
    <mergeCell ref="Z59:AA59"/>
    <mergeCell ref="A54:A58"/>
    <mergeCell ref="N54:O54"/>
    <mergeCell ref="P54:Q54"/>
    <mergeCell ref="N56:O56"/>
    <mergeCell ref="P56:Q56"/>
    <mergeCell ref="X56:Y56"/>
    <mergeCell ref="Z56:AA56"/>
    <mergeCell ref="B57:C57"/>
    <mergeCell ref="D57:E57"/>
    <mergeCell ref="T60:U60"/>
    <mergeCell ref="V60:W60"/>
    <mergeCell ref="X60:Y60"/>
    <mergeCell ref="Z60:AA60"/>
    <mergeCell ref="A60:C60"/>
    <mergeCell ref="D60:E60"/>
    <mergeCell ref="F60:G60"/>
    <mergeCell ref="H60:I60"/>
    <mergeCell ref="J60:K60"/>
    <mergeCell ref="L60:M60"/>
    <mergeCell ref="N60:O60"/>
    <mergeCell ref="P60:Q60"/>
    <mergeCell ref="R60:S60"/>
  </mergeCells>
  <phoneticPr fontId="2"/>
  <pageMargins left="0.24" right="0.68" top="0.16" bottom="0.16" header="0.3" footer="0.3"/>
  <pageSetup paperSize="12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F1846-F1A5-4F7B-A046-7C05FCBA43C8}">
  <dimension ref="A1:AK30"/>
  <sheetViews>
    <sheetView workbookViewId="0">
      <selection activeCell="AF8" sqref="AF8:AK13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37">
      <c r="A1" s="205" t="s">
        <v>39</v>
      </c>
      <c r="B1" s="205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</row>
    <row r="2" spans="1:37" ht="15.75" thickBot="1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</row>
    <row r="3" spans="1:37" ht="15.75" thickTop="1">
      <c r="A3" s="180" t="s">
        <v>0</v>
      </c>
      <c r="B3" s="181"/>
      <c r="C3" s="181"/>
      <c r="D3" s="182"/>
      <c r="E3" s="183" t="s">
        <v>1</v>
      </c>
      <c r="F3" s="181"/>
      <c r="G3" s="181"/>
      <c r="H3" s="181"/>
      <c r="I3" s="181"/>
      <c r="J3" s="181"/>
      <c r="K3" s="182"/>
      <c r="L3" s="183" t="s">
        <v>2</v>
      </c>
      <c r="M3" s="181"/>
      <c r="N3" s="181"/>
      <c r="O3" s="181"/>
      <c r="P3" s="181"/>
      <c r="Q3" s="181"/>
      <c r="R3" s="182"/>
      <c r="S3" s="183" t="s">
        <v>3</v>
      </c>
      <c r="T3" s="181"/>
      <c r="U3" s="181"/>
      <c r="V3" s="181"/>
      <c r="W3" s="181"/>
      <c r="X3" s="181"/>
      <c r="Y3" s="182"/>
      <c r="Z3" s="181" t="s">
        <v>4</v>
      </c>
      <c r="AA3" s="181"/>
      <c r="AB3" s="181"/>
      <c r="AC3" s="184"/>
    </row>
    <row r="4" spans="1:37" ht="35.25" customHeight="1" thickBot="1">
      <c r="A4" s="185"/>
      <c r="B4" s="186"/>
      <c r="C4" s="187"/>
      <c r="D4" s="139"/>
      <c r="E4" s="188" t="s">
        <v>47</v>
      </c>
      <c r="F4" s="189"/>
      <c r="G4" s="189"/>
      <c r="H4" s="189"/>
      <c r="I4" s="189"/>
      <c r="J4" s="189"/>
      <c r="K4" s="190"/>
      <c r="L4" s="138"/>
      <c r="M4" s="187"/>
      <c r="N4" s="187"/>
      <c r="O4" s="187"/>
      <c r="P4" s="187"/>
      <c r="Q4" s="187"/>
      <c r="R4" s="139"/>
      <c r="S4" s="191" t="s">
        <v>57</v>
      </c>
      <c r="T4" s="192"/>
      <c r="U4" s="192"/>
      <c r="V4" s="192"/>
      <c r="W4" s="192"/>
      <c r="X4" s="192"/>
      <c r="Y4" s="193"/>
      <c r="Z4" s="194" t="s">
        <v>5</v>
      </c>
      <c r="AA4" s="194"/>
      <c r="AB4" s="194"/>
      <c r="AC4" s="195"/>
    </row>
    <row r="5" spans="1:37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7" ht="24.75" customHeight="1">
      <c r="A6" s="170" t="s">
        <v>6</v>
      </c>
      <c r="B6" s="171"/>
      <c r="C6" s="172"/>
      <c r="D6" s="167" t="s">
        <v>11</v>
      </c>
      <c r="E6" s="168"/>
      <c r="F6" s="167" t="s">
        <v>12</v>
      </c>
      <c r="G6" s="168"/>
      <c r="H6" s="167" t="s">
        <v>13</v>
      </c>
      <c r="I6" s="168"/>
      <c r="J6" s="167" t="s">
        <v>14</v>
      </c>
      <c r="K6" s="168"/>
      <c r="L6" s="167" t="s">
        <v>15</v>
      </c>
      <c r="M6" s="168"/>
      <c r="N6" s="167" t="s">
        <v>16</v>
      </c>
      <c r="O6" s="168"/>
      <c r="P6" s="167" t="s">
        <v>17</v>
      </c>
      <c r="Q6" s="168"/>
      <c r="R6" s="167" t="s">
        <v>18</v>
      </c>
      <c r="S6" s="168"/>
      <c r="T6" s="167" t="s">
        <v>7</v>
      </c>
      <c r="U6" s="168"/>
      <c r="V6" s="167" t="s">
        <v>8</v>
      </c>
      <c r="W6" s="168"/>
      <c r="X6" s="167" t="s">
        <v>9</v>
      </c>
      <c r="Y6" s="168"/>
      <c r="Z6" s="167" t="s">
        <v>10</v>
      </c>
      <c r="AA6" s="237"/>
      <c r="AB6" s="238" t="s">
        <v>19</v>
      </c>
      <c r="AC6" s="169"/>
    </row>
    <row r="7" spans="1:37" ht="24.75" customHeight="1">
      <c r="A7" s="162" t="s">
        <v>41</v>
      </c>
      <c r="B7" s="163"/>
      <c r="C7" s="164"/>
      <c r="D7" s="3">
        <v>20</v>
      </c>
      <c r="E7" s="4" t="s">
        <v>20</v>
      </c>
      <c r="F7" s="3">
        <v>20</v>
      </c>
      <c r="G7" s="4" t="s">
        <v>20</v>
      </c>
      <c r="H7" s="3">
        <v>20</v>
      </c>
      <c r="I7" s="4" t="s">
        <v>20</v>
      </c>
      <c r="J7" s="3">
        <v>20</v>
      </c>
      <c r="K7" s="4" t="s">
        <v>20</v>
      </c>
      <c r="L7" s="3">
        <v>20</v>
      </c>
      <c r="M7" s="4" t="s">
        <v>20</v>
      </c>
      <c r="N7" s="3">
        <v>20</v>
      </c>
      <c r="O7" s="4" t="s">
        <v>20</v>
      </c>
      <c r="P7" s="3">
        <v>20</v>
      </c>
      <c r="Q7" s="4" t="s">
        <v>20</v>
      </c>
      <c r="R7" s="3">
        <v>20</v>
      </c>
      <c r="S7" s="4" t="s">
        <v>20</v>
      </c>
      <c r="T7" s="3">
        <v>20</v>
      </c>
      <c r="U7" s="4" t="s">
        <v>20</v>
      </c>
      <c r="V7" s="3">
        <v>20</v>
      </c>
      <c r="W7" s="4" t="s">
        <v>20</v>
      </c>
      <c r="X7" s="3">
        <v>20</v>
      </c>
      <c r="Y7" s="4" t="s">
        <v>20</v>
      </c>
      <c r="Z7" s="3">
        <v>20</v>
      </c>
      <c r="AA7" s="4" t="s">
        <v>20</v>
      </c>
      <c r="AB7" s="24">
        <f>Z7+X7+V7+T7+R7+P7+N7+L7+J7+H7+F7+D7</f>
        <v>240</v>
      </c>
      <c r="AC7" s="9" t="s">
        <v>20</v>
      </c>
    </row>
    <row r="8" spans="1:37" ht="24.75" customHeight="1">
      <c r="A8" s="162" t="s">
        <v>42</v>
      </c>
      <c r="B8" s="163"/>
      <c r="C8" s="164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23" t="s">
        <v>20</v>
      </c>
      <c r="AB8" s="24"/>
      <c r="AC8" s="9" t="s">
        <v>21</v>
      </c>
      <c r="AF8" s="198" t="s">
        <v>77</v>
      </c>
      <c r="AG8" s="198"/>
      <c r="AH8" s="198"/>
      <c r="AI8" s="198"/>
      <c r="AJ8" s="198"/>
      <c r="AK8" s="198"/>
    </row>
    <row r="9" spans="1:37" ht="24.75" customHeight="1">
      <c r="A9" s="162" t="s">
        <v>50</v>
      </c>
      <c r="B9" s="163"/>
      <c r="C9" s="164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23" t="s">
        <v>21</v>
      </c>
      <c r="AB9" s="24"/>
      <c r="AC9" s="9" t="s">
        <v>21</v>
      </c>
      <c r="AF9" s="198"/>
      <c r="AG9" s="198"/>
      <c r="AH9" s="198"/>
      <c r="AI9" s="198"/>
      <c r="AJ9" s="198"/>
      <c r="AK9" s="198"/>
    </row>
    <row r="10" spans="1:37" ht="24.75" customHeight="1" thickBot="1">
      <c r="A10" s="162" t="s">
        <v>62</v>
      </c>
      <c r="B10" s="163"/>
      <c r="C10" s="164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23" t="s">
        <v>21</v>
      </c>
      <c r="AB10" s="24"/>
      <c r="AC10" s="9" t="s">
        <v>21</v>
      </c>
      <c r="AF10" s="204"/>
      <c r="AG10" s="204"/>
      <c r="AH10" s="204"/>
      <c r="AI10" s="204"/>
      <c r="AJ10" s="204"/>
      <c r="AK10" s="204"/>
    </row>
    <row r="11" spans="1:37" ht="24.75" customHeight="1" thickTop="1">
      <c r="A11" s="77" t="s">
        <v>25</v>
      </c>
      <c r="B11" s="78"/>
      <c r="C11" s="79"/>
      <c r="D11" s="153">
        <v>150000</v>
      </c>
      <c r="E11" s="154"/>
      <c r="F11" s="153">
        <v>150000</v>
      </c>
      <c r="G11" s="154"/>
      <c r="H11" s="153">
        <v>150000</v>
      </c>
      <c r="I11" s="154"/>
      <c r="J11" s="153">
        <v>150000</v>
      </c>
      <c r="K11" s="154"/>
      <c r="L11" s="153">
        <v>150000</v>
      </c>
      <c r="M11" s="154"/>
      <c r="N11" s="153">
        <v>150000</v>
      </c>
      <c r="O11" s="154"/>
      <c r="P11" s="153">
        <v>150000</v>
      </c>
      <c r="Q11" s="154"/>
      <c r="R11" s="153">
        <v>150000</v>
      </c>
      <c r="S11" s="154"/>
      <c r="T11" s="153">
        <v>150000</v>
      </c>
      <c r="U11" s="154"/>
      <c r="V11" s="153">
        <v>150000</v>
      </c>
      <c r="W11" s="154"/>
      <c r="X11" s="153">
        <v>150000</v>
      </c>
      <c r="Y11" s="154"/>
      <c r="Z11" s="153">
        <v>150000</v>
      </c>
      <c r="AA11" s="154"/>
      <c r="AB11" s="268"/>
      <c r="AC11" s="158"/>
      <c r="AF11" s="204"/>
      <c r="AG11" s="204"/>
      <c r="AH11" s="204"/>
      <c r="AI11" s="204"/>
      <c r="AJ11" s="204"/>
      <c r="AK11" s="204"/>
    </row>
    <row r="12" spans="1:37" ht="24.75" customHeight="1">
      <c r="A12" s="162" t="s">
        <v>50</v>
      </c>
      <c r="B12" s="163"/>
      <c r="C12" s="164"/>
      <c r="D12" s="94"/>
      <c r="E12" s="95"/>
      <c r="F12" s="94"/>
      <c r="G12" s="95"/>
      <c r="H12" s="94"/>
      <c r="I12" s="95"/>
      <c r="J12" s="94"/>
      <c r="K12" s="95"/>
      <c r="L12" s="94"/>
      <c r="M12" s="95"/>
      <c r="N12" s="94"/>
      <c r="O12" s="95"/>
      <c r="P12" s="94"/>
      <c r="Q12" s="95"/>
      <c r="R12" s="94"/>
      <c r="S12" s="95"/>
      <c r="T12" s="94"/>
      <c r="U12" s="95"/>
      <c r="V12" s="94"/>
      <c r="W12" s="95"/>
      <c r="X12" s="94"/>
      <c r="Y12" s="95"/>
      <c r="Z12" s="94"/>
      <c r="AA12" s="95"/>
      <c r="AB12" s="263"/>
      <c r="AC12" s="99"/>
      <c r="AF12" s="196" t="s">
        <v>79</v>
      </c>
      <c r="AG12" s="196"/>
      <c r="AH12" s="196"/>
      <c r="AI12" s="196" t="s">
        <v>80</v>
      </c>
      <c r="AJ12" s="196"/>
      <c r="AK12" s="196"/>
    </row>
    <row r="13" spans="1:37" ht="24.75" customHeight="1">
      <c r="A13" s="165" t="s">
        <v>27</v>
      </c>
      <c r="B13" s="166"/>
      <c r="C13" s="163"/>
      <c r="D13" s="94"/>
      <c r="E13" s="95"/>
      <c r="F13" s="94"/>
      <c r="G13" s="95"/>
      <c r="H13" s="94"/>
      <c r="I13" s="95"/>
      <c r="J13" s="94"/>
      <c r="K13" s="95"/>
      <c r="L13" s="94"/>
      <c r="M13" s="95"/>
      <c r="N13" s="94"/>
      <c r="O13" s="95"/>
      <c r="P13" s="94"/>
      <c r="Q13" s="95"/>
      <c r="R13" s="94"/>
      <c r="S13" s="95"/>
      <c r="T13" s="94"/>
      <c r="U13" s="95"/>
      <c r="V13" s="94"/>
      <c r="W13" s="95"/>
      <c r="X13" s="94"/>
      <c r="Y13" s="95"/>
      <c r="Z13" s="94"/>
      <c r="AA13" s="95"/>
      <c r="AB13" s="263"/>
      <c r="AC13" s="99"/>
      <c r="AF13" s="197"/>
      <c r="AG13" s="197"/>
      <c r="AH13" s="197"/>
      <c r="AI13" s="197"/>
      <c r="AJ13" s="197"/>
      <c r="AK13" s="197"/>
    </row>
    <row r="14" spans="1:37" ht="24.75" customHeight="1" thickBot="1">
      <c r="A14" s="159" t="s">
        <v>51</v>
      </c>
      <c r="B14" s="160"/>
      <c r="C14" s="161"/>
      <c r="D14" s="142"/>
      <c r="E14" s="143"/>
      <c r="F14" s="142"/>
      <c r="G14" s="143"/>
      <c r="H14" s="142"/>
      <c r="I14" s="143"/>
      <c r="J14" s="142"/>
      <c r="K14" s="143"/>
      <c r="L14" s="142"/>
      <c r="M14" s="143"/>
      <c r="N14" s="142"/>
      <c r="O14" s="143"/>
      <c r="P14" s="142"/>
      <c r="Q14" s="143"/>
      <c r="R14" s="142"/>
      <c r="S14" s="143"/>
      <c r="T14" s="142"/>
      <c r="U14" s="143"/>
      <c r="V14" s="142"/>
      <c r="W14" s="143"/>
      <c r="X14" s="142"/>
      <c r="Y14" s="143"/>
      <c r="Z14" s="142"/>
      <c r="AA14" s="143"/>
      <c r="AB14" s="267"/>
      <c r="AC14" s="147"/>
    </row>
    <row r="15" spans="1:37" ht="24.75" customHeight="1" thickTop="1">
      <c r="A15" s="149" t="s">
        <v>43</v>
      </c>
      <c r="B15" s="17"/>
      <c r="C15" s="6" t="s">
        <v>44</v>
      </c>
      <c r="D15" s="82"/>
      <c r="E15" s="83"/>
      <c r="F15" s="82"/>
      <c r="G15" s="83"/>
      <c r="H15" s="82"/>
      <c r="I15" s="83"/>
      <c r="J15" s="82"/>
      <c r="K15" s="83"/>
      <c r="L15" s="82"/>
      <c r="M15" s="83"/>
      <c r="N15" s="82"/>
      <c r="O15" s="83"/>
      <c r="P15" s="82"/>
      <c r="Q15" s="83"/>
      <c r="R15" s="82"/>
      <c r="S15" s="83"/>
      <c r="T15" s="82"/>
      <c r="U15" s="83"/>
      <c r="V15" s="82"/>
      <c r="W15" s="83"/>
      <c r="X15" s="82"/>
      <c r="Y15" s="83"/>
      <c r="Z15" s="82"/>
      <c r="AA15" s="83"/>
      <c r="AB15" s="262"/>
      <c r="AC15" s="87"/>
    </row>
    <row r="16" spans="1:37" ht="24.75" customHeight="1">
      <c r="A16" s="149"/>
      <c r="B16" s="16"/>
      <c r="C16" s="7" t="s">
        <v>45</v>
      </c>
      <c r="D16" s="94"/>
      <c r="E16" s="95"/>
      <c r="F16" s="94"/>
      <c r="G16" s="95"/>
      <c r="H16" s="94"/>
      <c r="I16" s="95"/>
      <c r="J16" s="94"/>
      <c r="K16" s="95"/>
      <c r="L16" s="94"/>
      <c r="M16" s="95"/>
      <c r="N16" s="94"/>
      <c r="O16" s="95"/>
      <c r="P16" s="94"/>
      <c r="Q16" s="95"/>
      <c r="R16" s="94"/>
      <c r="S16" s="95"/>
      <c r="T16" s="94"/>
      <c r="U16" s="95"/>
      <c r="V16" s="94"/>
      <c r="W16" s="95"/>
      <c r="X16" s="94"/>
      <c r="Y16" s="95"/>
      <c r="Z16" s="94"/>
      <c r="AA16" s="95"/>
      <c r="AB16" s="263"/>
      <c r="AC16" s="99"/>
    </row>
    <row r="17" spans="1:29" ht="24.75" customHeight="1">
      <c r="A17" s="149"/>
      <c r="B17" s="16"/>
      <c r="C17" s="7" t="s">
        <v>46</v>
      </c>
      <c r="D17" s="94"/>
      <c r="E17" s="95"/>
      <c r="F17" s="94"/>
      <c r="G17" s="95"/>
      <c r="H17" s="94"/>
      <c r="I17" s="95"/>
      <c r="J17" s="94"/>
      <c r="K17" s="95"/>
      <c r="L17" s="94"/>
      <c r="M17" s="95"/>
      <c r="N17" s="94"/>
      <c r="O17" s="95"/>
      <c r="P17" s="94"/>
      <c r="Q17" s="95"/>
      <c r="R17" s="94"/>
      <c r="S17" s="95"/>
      <c r="T17" s="94"/>
      <c r="U17" s="95"/>
      <c r="V17" s="94"/>
      <c r="W17" s="95"/>
      <c r="X17" s="94"/>
      <c r="Y17" s="95"/>
      <c r="Z17" s="94"/>
      <c r="AA17" s="95"/>
      <c r="AB17" s="263"/>
      <c r="AC17" s="99"/>
    </row>
    <row r="18" spans="1:29" ht="24.75" customHeight="1">
      <c r="A18" s="149"/>
      <c r="B18" s="100" t="s">
        <v>28</v>
      </c>
      <c r="C18" s="101"/>
      <c r="D18" s="94">
        <v>50000</v>
      </c>
      <c r="E18" s="95"/>
      <c r="F18" s="94">
        <v>50000</v>
      </c>
      <c r="G18" s="95"/>
      <c r="H18" s="94">
        <v>50000</v>
      </c>
      <c r="I18" s="95"/>
      <c r="J18" s="94">
        <v>50000</v>
      </c>
      <c r="K18" s="95"/>
      <c r="L18" s="94">
        <v>50000</v>
      </c>
      <c r="M18" s="95"/>
      <c r="N18" s="94">
        <v>50000</v>
      </c>
      <c r="O18" s="95"/>
      <c r="P18" s="94">
        <v>50000</v>
      </c>
      <c r="Q18" s="95"/>
      <c r="R18" s="94">
        <v>50000</v>
      </c>
      <c r="S18" s="95"/>
      <c r="T18" s="94">
        <v>50000</v>
      </c>
      <c r="U18" s="95"/>
      <c r="V18" s="94">
        <v>50000</v>
      </c>
      <c r="W18" s="95"/>
      <c r="X18" s="94">
        <v>50000</v>
      </c>
      <c r="Y18" s="95"/>
      <c r="Z18" s="94">
        <v>50000</v>
      </c>
      <c r="AA18" s="95"/>
      <c r="AB18" s="263"/>
      <c r="AC18" s="99"/>
    </row>
    <row r="19" spans="1:29" ht="24.75" customHeight="1">
      <c r="A19" s="149"/>
      <c r="B19" s="100" t="s">
        <v>29</v>
      </c>
      <c r="C19" s="101"/>
      <c r="D19" s="94"/>
      <c r="E19" s="95"/>
      <c r="F19" s="94"/>
      <c r="G19" s="95"/>
      <c r="H19" s="94"/>
      <c r="I19" s="95"/>
      <c r="J19" s="94"/>
      <c r="K19" s="95"/>
      <c r="L19" s="94"/>
      <c r="M19" s="95"/>
      <c r="N19" s="94"/>
      <c r="O19" s="95"/>
      <c r="P19" s="94"/>
      <c r="Q19" s="95"/>
      <c r="R19" s="94"/>
      <c r="S19" s="95"/>
      <c r="T19" s="94"/>
      <c r="U19" s="95"/>
      <c r="V19" s="94"/>
      <c r="W19" s="95"/>
      <c r="X19" s="94"/>
      <c r="Y19" s="95"/>
      <c r="Z19" s="94"/>
      <c r="AA19" s="95"/>
      <c r="AB19" s="263"/>
      <c r="AC19" s="99"/>
    </row>
    <row r="20" spans="1:29" ht="24.75" customHeight="1">
      <c r="A20" s="89"/>
      <c r="B20" s="100" t="s">
        <v>30</v>
      </c>
      <c r="C20" s="101"/>
      <c r="D20" s="94"/>
      <c r="E20" s="95"/>
      <c r="F20" s="94"/>
      <c r="G20" s="95"/>
      <c r="H20" s="94"/>
      <c r="I20" s="95"/>
      <c r="J20" s="94"/>
      <c r="K20" s="95"/>
      <c r="L20" s="94"/>
      <c r="M20" s="95"/>
      <c r="N20" s="94"/>
      <c r="O20" s="95"/>
      <c r="P20" s="94"/>
      <c r="Q20" s="95"/>
      <c r="R20" s="94"/>
      <c r="S20" s="95"/>
      <c r="T20" s="94"/>
      <c r="U20" s="95"/>
      <c r="V20" s="94"/>
      <c r="W20" s="95"/>
      <c r="X20" s="94"/>
      <c r="Y20" s="95"/>
      <c r="Z20" s="94"/>
      <c r="AA20" s="95"/>
      <c r="AB20" s="263"/>
      <c r="AC20" s="99"/>
    </row>
    <row r="21" spans="1:29" ht="24.75" customHeight="1">
      <c r="A21" s="162" t="s">
        <v>31</v>
      </c>
      <c r="B21" s="163"/>
      <c r="C21" s="164"/>
      <c r="D21" s="94">
        <f>SUM(D11:D20)</f>
        <v>200000</v>
      </c>
      <c r="E21" s="95"/>
      <c r="F21" s="94">
        <f t="shared" ref="F21:Z21" si="0">SUM(F11:F20)</f>
        <v>200000</v>
      </c>
      <c r="G21" s="95"/>
      <c r="H21" s="94">
        <f t="shared" si="0"/>
        <v>200000</v>
      </c>
      <c r="I21" s="95"/>
      <c r="J21" s="94">
        <f t="shared" si="0"/>
        <v>200000</v>
      </c>
      <c r="K21" s="95"/>
      <c r="L21" s="94">
        <f t="shared" si="0"/>
        <v>200000</v>
      </c>
      <c r="M21" s="95"/>
      <c r="N21" s="94">
        <f t="shared" si="0"/>
        <v>200000</v>
      </c>
      <c r="O21" s="95"/>
      <c r="P21" s="94">
        <f t="shared" si="0"/>
        <v>200000</v>
      </c>
      <c r="Q21" s="95"/>
      <c r="R21" s="94">
        <f t="shared" si="0"/>
        <v>200000</v>
      </c>
      <c r="S21" s="95"/>
      <c r="T21" s="94">
        <f t="shared" si="0"/>
        <v>200000</v>
      </c>
      <c r="U21" s="95"/>
      <c r="V21" s="94">
        <f t="shared" si="0"/>
        <v>200000</v>
      </c>
      <c r="W21" s="95"/>
      <c r="X21" s="94">
        <f t="shared" si="0"/>
        <v>200000</v>
      </c>
      <c r="Y21" s="95"/>
      <c r="Z21" s="94">
        <f t="shared" si="0"/>
        <v>200000</v>
      </c>
      <c r="AA21" s="95"/>
      <c r="AB21" s="263">
        <f>D21+F21+H21+J21+L21+N21</f>
        <v>1200000</v>
      </c>
      <c r="AC21" s="99"/>
    </row>
    <row r="22" spans="1:29" ht="24.75" customHeight="1" thickBot="1">
      <c r="A22" s="133" t="s">
        <v>40</v>
      </c>
      <c r="B22" s="134"/>
      <c r="C22" s="135"/>
      <c r="D22" s="116"/>
      <c r="E22" s="117"/>
      <c r="F22" s="116"/>
      <c r="G22" s="117"/>
      <c r="H22" s="116"/>
      <c r="I22" s="117"/>
      <c r="J22" s="116"/>
      <c r="K22" s="117"/>
      <c r="L22" s="116"/>
      <c r="M22" s="117"/>
      <c r="N22" s="116"/>
      <c r="O22" s="117"/>
      <c r="P22" s="116"/>
      <c r="Q22" s="117"/>
      <c r="R22" s="116"/>
      <c r="S22" s="117"/>
      <c r="T22" s="116"/>
      <c r="U22" s="117"/>
      <c r="V22" s="116"/>
      <c r="W22" s="117"/>
      <c r="X22" s="116"/>
      <c r="Y22" s="117"/>
      <c r="Z22" s="116"/>
      <c r="AA22" s="117"/>
      <c r="AB22" s="265"/>
      <c r="AC22" s="121"/>
    </row>
    <row r="23" spans="1:29" ht="24.75" customHeight="1" thickBot="1">
      <c r="A23" s="122" t="s">
        <v>19</v>
      </c>
      <c r="B23" s="123"/>
      <c r="C23" s="124"/>
      <c r="D23" s="127">
        <f>D21+D22</f>
        <v>200000</v>
      </c>
      <c r="E23" s="128"/>
      <c r="F23" s="127">
        <f>F21+F22</f>
        <v>200000</v>
      </c>
      <c r="G23" s="128"/>
      <c r="H23" s="127">
        <f t="shared" ref="H23" si="1">H21+H22</f>
        <v>200000</v>
      </c>
      <c r="I23" s="128"/>
      <c r="J23" s="127">
        <f t="shared" ref="J23" si="2">J21+J22</f>
        <v>200000</v>
      </c>
      <c r="K23" s="128"/>
      <c r="L23" s="127">
        <f t="shared" ref="L23" si="3">L21+L22</f>
        <v>200000</v>
      </c>
      <c r="M23" s="128"/>
      <c r="N23" s="127">
        <f t="shared" ref="N23" si="4">N21+N22</f>
        <v>200000</v>
      </c>
      <c r="O23" s="128"/>
      <c r="P23" s="127">
        <f t="shared" ref="P23" si="5">P21+P22</f>
        <v>200000</v>
      </c>
      <c r="Q23" s="128"/>
      <c r="R23" s="127">
        <f t="shared" ref="R23" si="6">R21+R22</f>
        <v>200000</v>
      </c>
      <c r="S23" s="128"/>
      <c r="T23" s="127">
        <f t="shared" ref="T23" si="7">T21+T22</f>
        <v>200000</v>
      </c>
      <c r="U23" s="128"/>
      <c r="V23" s="127">
        <f t="shared" ref="V23" si="8">V21+V22</f>
        <v>200000</v>
      </c>
      <c r="W23" s="128"/>
      <c r="X23" s="127">
        <f t="shared" ref="X23" si="9">X21+X22</f>
        <v>200000</v>
      </c>
      <c r="Y23" s="128"/>
      <c r="Z23" s="127">
        <f t="shared" ref="Z23" si="10">Z21+Z22</f>
        <v>200000</v>
      </c>
      <c r="AA23" s="128"/>
      <c r="AB23" s="266">
        <f>D23+F23+H23+J23+L23+N23</f>
        <v>1200000</v>
      </c>
      <c r="AC23" s="132"/>
    </row>
    <row r="24" spans="1:29" ht="24.75" customHeight="1">
      <c r="A24" s="88" t="s">
        <v>33</v>
      </c>
      <c r="B24" s="108" t="s">
        <v>34</v>
      </c>
      <c r="C24" s="109"/>
      <c r="D24" s="92">
        <v>0</v>
      </c>
      <c r="E24" s="93"/>
      <c r="F24" s="92">
        <v>0</v>
      </c>
      <c r="G24" s="93"/>
      <c r="H24" s="92">
        <v>0</v>
      </c>
      <c r="I24" s="93"/>
      <c r="J24" s="92">
        <v>0</v>
      </c>
      <c r="K24" s="93"/>
      <c r="L24" s="92">
        <v>0</v>
      </c>
      <c r="M24" s="93"/>
      <c r="N24" s="92">
        <v>0</v>
      </c>
      <c r="O24" s="93"/>
      <c r="P24" s="92">
        <v>0</v>
      </c>
      <c r="Q24" s="93"/>
      <c r="R24" s="92">
        <v>0</v>
      </c>
      <c r="S24" s="93"/>
      <c r="T24" s="92">
        <v>0</v>
      </c>
      <c r="U24" s="93"/>
      <c r="V24" s="92">
        <v>0</v>
      </c>
      <c r="W24" s="93"/>
      <c r="X24" s="92">
        <v>0</v>
      </c>
      <c r="Y24" s="93"/>
      <c r="Z24" s="92">
        <v>0</v>
      </c>
      <c r="AA24" s="93"/>
      <c r="AB24" s="264"/>
      <c r="AC24" s="105"/>
    </row>
    <row r="25" spans="1:29" ht="24.75" customHeight="1">
      <c r="A25" s="89"/>
      <c r="B25" s="100" t="s">
        <v>35</v>
      </c>
      <c r="C25" s="101"/>
      <c r="D25" s="94">
        <v>6000</v>
      </c>
      <c r="E25" s="95"/>
      <c r="F25" s="94">
        <v>6000</v>
      </c>
      <c r="G25" s="95"/>
      <c r="H25" s="94">
        <v>6000</v>
      </c>
      <c r="I25" s="95"/>
      <c r="J25" s="94">
        <v>6000</v>
      </c>
      <c r="K25" s="95"/>
      <c r="L25" s="94">
        <v>6000</v>
      </c>
      <c r="M25" s="95"/>
      <c r="N25" s="94">
        <v>6000</v>
      </c>
      <c r="O25" s="95"/>
      <c r="P25" s="94">
        <v>6000</v>
      </c>
      <c r="Q25" s="95"/>
      <c r="R25" s="94">
        <v>6000</v>
      </c>
      <c r="S25" s="95"/>
      <c r="T25" s="94">
        <v>6000</v>
      </c>
      <c r="U25" s="95"/>
      <c r="V25" s="94">
        <v>6000</v>
      </c>
      <c r="W25" s="95"/>
      <c r="X25" s="94">
        <v>6000</v>
      </c>
      <c r="Y25" s="95"/>
      <c r="Z25" s="94">
        <v>6000</v>
      </c>
      <c r="AA25" s="95"/>
      <c r="AB25" s="263"/>
      <c r="AC25" s="99"/>
    </row>
    <row r="26" spans="1:29" ht="24.75" customHeight="1">
      <c r="A26" s="89"/>
      <c r="B26" s="100" t="s">
        <v>48</v>
      </c>
      <c r="C26" s="101"/>
      <c r="D26" s="94">
        <v>3900</v>
      </c>
      <c r="E26" s="95"/>
      <c r="F26" s="94">
        <v>3900</v>
      </c>
      <c r="G26" s="95"/>
      <c r="H26" s="94">
        <v>3900</v>
      </c>
      <c r="I26" s="95"/>
      <c r="J26" s="94">
        <v>6900</v>
      </c>
      <c r="K26" s="95"/>
      <c r="L26" s="94">
        <v>6300</v>
      </c>
      <c r="M26" s="95"/>
      <c r="N26" s="94">
        <v>6300</v>
      </c>
      <c r="O26" s="95"/>
      <c r="P26" s="94">
        <v>6300</v>
      </c>
      <c r="Q26" s="95"/>
      <c r="R26" s="94">
        <v>6300</v>
      </c>
      <c r="S26" s="95"/>
      <c r="T26" s="94">
        <v>6300</v>
      </c>
      <c r="U26" s="95"/>
      <c r="V26" s="94">
        <v>6300</v>
      </c>
      <c r="W26" s="95"/>
      <c r="X26" s="94">
        <v>6300</v>
      </c>
      <c r="Y26" s="95"/>
      <c r="Z26" s="94">
        <v>6300</v>
      </c>
      <c r="AA26" s="269"/>
      <c r="AB26" s="263"/>
      <c r="AC26" s="99"/>
    </row>
    <row r="27" spans="1:29" ht="24.75" customHeight="1">
      <c r="A27" s="90"/>
      <c r="B27" s="100" t="s">
        <v>49</v>
      </c>
      <c r="C27" s="101"/>
      <c r="D27" s="94">
        <v>30230</v>
      </c>
      <c r="E27" s="95"/>
      <c r="F27" s="94">
        <v>30230</v>
      </c>
      <c r="G27" s="95"/>
      <c r="H27" s="94">
        <v>30230</v>
      </c>
      <c r="I27" s="95"/>
      <c r="J27" s="94">
        <v>30230</v>
      </c>
      <c r="K27" s="95"/>
      <c r="L27" s="94">
        <v>28300</v>
      </c>
      <c r="M27" s="95"/>
      <c r="N27" s="94">
        <v>28300</v>
      </c>
      <c r="O27" s="95"/>
      <c r="P27" s="94">
        <v>28300</v>
      </c>
      <c r="Q27" s="95"/>
      <c r="R27" s="94">
        <v>28300</v>
      </c>
      <c r="S27" s="95"/>
      <c r="T27" s="94">
        <v>28300</v>
      </c>
      <c r="U27" s="95"/>
      <c r="V27" s="94">
        <v>28300</v>
      </c>
      <c r="W27" s="95"/>
      <c r="X27" s="94">
        <v>28300</v>
      </c>
      <c r="Y27" s="95"/>
      <c r="Z27" s="94">
        <v>28300</v>
      </c>
      <c r="AA27" s="95"/>
      <c r="AB27" s="262"/>
      <c r="AC27" s="87"/>
    </row>
    <row r="28" spans="1:29" ht="24.75" customHeight="1" thickBot="1">
      <c r="A28" s="91"/>
      <c r="B28" s="112" t="s">
        <v>52</v>
      </c>
      <c r="C28" s="113"/>
      <c r="D28" s="71"/>
      <c r="E28" s="72"/>
      <c r="F28" s="71"/>
      <c r="G28" s="72"/>
      <c r="H28" s="71"/>
      <c r="I28" s="72"/>
      <c r="J28" s="71"/>
      <c r="K28" s="72"/>
      <c r="L28" s="71"/>
      <c r="M28" s="72"/>
      <c r="N28" s="71"/>
      <c r="O28" s="72"/>
      <c r="P28" s="71"/>
      <c r="Q28" s="72"/>
      <c r="R28" s="71"/>
      <c r="S28" s="72"/>
      <c r="T28" s="71"/>
      <c r="U28" s="72"/>
      <c r="V28" s="71"/>
      <c r="W28" s="72"/>
      <c r="X28" s="71"/>
      <c r="Y28" s="72"/>
      <c r="Z28" s="71"/>
      <c r="AA28" s="326"/>
      <c r="AB28" s="261"/>
      <c r="AC28" s="76"/>
    </row>
    <row r="29" spans="1:29" ht="24.75" customHeight="1" thickBot="1">
      <c r="A29" s="77" t="s">
        <v>37</v>
      </c>
      <c r="B29" s="78"/>
      <c r="C29" s="79"/>
      <c r="D29" s="82">
        <f>SUM(D24:D28)</f>
        <v>40130</v>
      </c>
      <c r="E29" s="83"/>
      <c r="F29" s="82">
        <f>SUM(F24:F28)-F25</f>
        <v>34130</v>
      </c>
      <c r="G29" s="83"/>
      <c r="H29" s="82">
        <f>SUM(H24:H28)-H25</f>
        <v>34130</v>
      </c>
      <c r="I29" s="83"/>
      <c r="J29" s="82">
        <f>SUM(J24:J28)-J25</f>
        <v>37130</v>
      </c>
      <c r="K29" s="83"/>
      <c r="L29" s="82">
        <f>SUM(L24:L28)-L25</f>
        <v>34600</v>
      </c>
      <c r="M29" s="83"/>
      <c r="N29" s="82">
        <f>SUM(N24:N28)-2500</f>
        <v>38100</v>
      </c>
      <c r="O29" s="83"/>
      <c r="P29" s="82">
        <f t="shared" ref="P29" si="11">SUM(P24:P28)</f>
        <v>40600</v>
      </c>
      <c r="Q29" s="83"/>
      <c r="R29" s="82">
        <f t="shared" ref="R29" si="12">SUM(R24:R28)</f>
        <v>40600</v>
      </c>
      <c r="S29" s="83"/>
      <c r="T29" s="82">
        <f t="shared" ref="T29" si="13">SUM(T24:T28)</f>
        <v>40600</v>
      </c>
      <c r="U29" s="83"/>
      <c r="V29" s="82">
        <f t="shared" ref="V29" si="14">SUM(V24:V28)</f>
        <v>40600</v>
      </c>
      <c r="W29" s="83"/>
      <c r="X29" s="82">
        <f t="shared" ref="X29" si="15">SUM(X24:X28)</f>
        <v>40600</v>
      </c>
      <c r="Y29" s="83"/>
      <c r="Z29" s="82">
        <f t="shared" ref="Z29" si="16">SUM(Z24:Z28)</f>
        <v>40600</v>
      </c>
      <c r="AA29" s="227"/>
      <c r="AB29" s="262">
        <f t="shared" ref="AB29" si="17">SUM(AB24:AB28)</f>
        <v>0</v>
      </c>
      <c r="AC29" s="87"/>
    </row>
    <row r="30" spans="1:29" ht="24.75" customHeight="1" thickTop="1" thickBot="1">
      <c r="A30" s="66" t="s">
        <v>38</v>
      </c>
      <c r="B30" s="67"/>
      <c r="C30" s="68"/>
      <c r="D30" s="60">
        <f>D23-D29</f>
        <v>159870</v>
      </c>
      <c r="E30" s="61"/>
      <c r="F30" s="69">
        <f>F23-F29</f>
        <v>165870</v>
      </c>
      <c r="G30" s="70"/>
      <c r="H30" s="69">
        <f>H23-H29</f>
        <v>165870</v>
      </c>
      <c r="I30" s="70"/>
      <c r="J30" s="69">
        <f>J23-J29</f>
        <v>162870</v>
      </c>
      <c r="K30" s="70"/>
      <c r="L30" s="69">
        <f>L23-L29</f>
        <v>165400</v>
      </c>
      <c r="M30" s="70"/>
      <c r="N30" s="69">
        <f>N23-N29</f>
        <v>161900</v>
      </c>
      <c r="O30" s="70"/>
      <c r="P30" s="69">
        <f>P23-P29</f>
        <v>159400</v>
      </c>
      <c r="Q30" s="70"/>
      <c r="R30" s="60">
        <f>R23-R29</f>
        <v>159400</v>
      </c>
      <c r="S30" s="61"/>
      <c r="T30" s="60">
        <f>T23-T29</f>
        <v>159400</v>
      </c>
      <c r="U30" s="61"/>
      <c r="V30" s="60">
        <f>V23-V29</f>
        <v>159400</v>
      </c>
      <c r="W30" s="61"/>
      <c r="X30" s="60">
        <f>X21-X29</f>
        <v>159400</v>
      </c>
      <c r="Y30" s="61"/>
      <c r="Z30" s="60">
        <f>Z23-Z29</f>
        <v>159400</v>
      </c>
      <c r="AA30" s="225"/>
      <c r="AB30" s="278">
        <f>D30+F30+H30+J30+L30+N30</f>
        <v>981780</v>
      </c>
      <c r="AC30" s="65"/>
    </row>
  </sheetData>
  <mergeCells count="315"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X27:Y27"/>
    <mergeCell ref="Z27:AA27"/>
    <mergeCell ref="T28:U28"/>
    <mergeCell ref="V28:W28"/>
    <mergeCell ref="X28:Y28"/>
    <mergeCell ref="Z28:AA28"/>
    <mergeCell ref="AB28:AC28"/>
    <mergeCell ref="B27:C27"/>
    <mergeCell ref="D27:E27"/>
    <mergeCell ref="F27:G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H27:I27"/>
    <mergeCell ref="J27:K27"/>
    <mergeCell ref="L27:M27"/>
    <mergeCell ref="N27:O27"/>
    <mergeCell ref="AB27:AC27"/>
    <mergeCell ref="L26:M26"/>
    <mergeCell ref="N26:O26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P26:Q26"/>
    <mergeCell ref="R26:S26"/>
    <mergeCell ref="T26:U26"/>
    <mergeCell ref="V26:W26"/>
    <mergeCell ref="B25:C25"/>
    <mergeCell ref="D25:E25"/>
    <mergeCell ref="X25:Y25"/>
    <mergeCell ref="Z25:AA25"/>
    <mergeCell ref="P27:Q27"/>
    <mergeCell ref="R27:S27"/>
    <mergeCell ref="T27:U27"/>
    <mergeCell ref="V27:W27"/>
    <mergeCell ref="F23:G23"/>
    <mergeCell ref="H23:I23"/>
    <mergeCell ref="J23:K23"/>
    <mergeCell ref="L23:M23"/>
    <mergeCell ref="AB24:AC24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AB22:AC22"/>
    <mergeCell ref="A22:C22"/>
    <mergeCell ref="D22:E22"/>
    <mergeCell ref="F22:G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H22:I22"/>
    <mergeCell ref="J22:K22"/>
    <mergeCell ref="L22:M22"/>
    <mergeCell ref="R21:S21"/>
    <mergeCell ref="T21:U21"/>
    <mergeCell ref="V21:W21"/>
    <mergeCell ref="X21:Y21"/>
    <mergeCell ref="Z21:AA21"/>
    <mergeCell ref="R22:S22"/>
    <mergeCell ref="T22:U22"/>
    <mergeCell ref="V22:W22"/>
    <mergeCell ref="X22:Y22"/>
    <mergeCell ref="Z22:AA22"/>
    <mergeCell ref="A21:C21"/>
    <mergeCell ref="D21:E21"/>
    <mergeCell ref="F21:G21"/>
    <mergeCell ref="H21:I21"/>
    <mergeCell ref="J21:K21"/>
    <mergeCell ref="L21:M21"/>
    <mergeCell ref="N21:O21"/>
    <mergeCell ref="P21:Q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AF8:AH9"/>
    <mergeCell ref="AI8:AK9"/>
    <mergeCell ref="AF10:AK11"/>
    <mergeCell ref="AF12:AH12"/>
    <mergeCell ref="AI12:AK12"/>
    <mergeCell ref="AF13:AH13"/>
    <mergeCell ref="AI13:AK13"/>
    <mergeCell ref="A10:C10"/>
    <mergeCell ref="A11:C11"/>
    <mergeCell ref="D11:E11"/>
    <mergeCell ref="F11:G11"/>
    <mergeCell ref="H11:I11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EE3F2-25E1-4578-ACF7-EA821432EE3B}">
  <dimension ref="A1:AC60"/>
  <sheetViews>
    <sheetView topLeftCell="A37" workbookViewId="0">
      <selection activeCell="Z55" sqref="Z55:AA55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205" t="s">
        <v>39</v>
      </c>
      <c r="B1" s="205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</row>
    <row r="2" spans="1:29" ht="15.75" thickBot="1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</row>
    <row r="3" spans="1:29" ht="15.75" thickTop="1">
      <c r="A3" s="180" t="s">
        <v>0</v>
      </c>
      <c r="B3" s="181"/>
      <c r="C3" s="181"/>
      <c r="D3" s="182"/>
      <c r="E3" s="183" t="s">
        <v>1</v>
      </c>
      <c r="F3" s="181"/>
      <c r="G3" s="181"/>
      <c r="H3" s="181"/>
      <c r="I3" s="181"/>
      <c r="J3" s="181"/>
      <c r="K3" s="182"/>
      <c r="L3" s="183" t="s">
        <v>2</v>
      </c>
      <c r="M3" s="181"/>
      <c r="N3" s="181"/>
      <c r="O3" s="181"/>
      <c r="P3" s="181"/>
      <c r="Q3" s="181"/>
      <c r="R3" s="182"/>
      <c r="S3" s="183" t="s">
        <v>3</v>
      </c>
      <c r="T3" s="181"/>
      <c r="U3" s="181"/>
      <c r="V3" s="181"/>
      <c r="W3" s="181"/>
      <c r="X3" s="181"/>
      <c r="Y3" s="182"/>
      <c r="Z3" s="181" t="s">
        <v>4</v>
      </c>
      <c r="AA3" s="181"/>
      <c r="AB3" s="181"/>
      <c r="AC3" s="184"/>
    </row>
    <row r="4" spans="1:29" ht="35.25" customHeight="1" thickBot="1">
      <c r="A4" s="185"/>
      <c r="B4" s="186"/>
      <c r="C4" s="187"/>
      <c r="D4" s="139"/>
      <c r="E4" s="188" t="s">
        <v>47</v>
      </c>
      <c r="F4" s="189"/>
      <c r="G4" s="189"/>
      <c r="H4" s="189"/>
      <c r="I4" s="189"/>
      <c r="J4" s="189"/>
      <c r="K4" s="190"/>
      <c r="L4" s="138"/>
      <c r="M4" s="187"/>
      <c r="N4" s="187"/>
      <c r="O4" s="187"/>
      <c r="P4" s="187"/>
      <c r="Q4" s="187"/>
      <c r="R4" s="139"/>
      <c r="S4" s="191" t="s">
        <v>63</v>
      </c>
      <c r="T4" s="192"/>
      <c r="U4" s="192"/>
      <c r="V4" s="192"/>
      <c r="W4" s="192"/>
      <c r="X4" s="192"/>
      <c r="Y4" s="193"/>
      <c r="Z4" s="194" t="s">
        <v>5</v>
      </c>
      <c r="AA4" s="194"/>
      <c r="AB4" s="194"/>
      <c r="AC4" s="195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70" t="s">
        <v>6</v>
      </c>
      <c r="B6" s="171"/>
      <c r="C6" s="172"/>
      <c r="D6" s="167" t="s">
        <v>11</v>
      </c>
      <c r="E6" s="168"/>
      <c r="F6" s="167" t="s">
        <v>12</v>
      </c>
      <c r="G6" s="168"/>
      <c r="H6" s="167" t="s">
        <v>13</v>
      </c>
      <c r="I6" s="168"/>
      <c r="J6" s="167" t="s">
        <v>14</v>
      </c>
      <c r="K6" s="168"/>
      <c r="L6" s="167" t="s">
        <v>15</v>
      </c>
      <c r="M6" s="168"/>
      <c r="N6" s="167" t="s">
        <v>16</v>
      </c>
      <c r="O6" s="168"/>
      <c r="P6" s="167" t="s">
        <v>17</v>
      </c>
      <c r="Q6" s="168"/>
      <c r="R6" s="167" t="s">
        <v>18</v>
      </c>
      <c r="S6" s="168"/>
      <c r="T6" s="167" t="s">
        <v>7</v>
      </c>
      <c r="U6" s="168"/>
      <c r="V6" s="167" t="s">
        <v>8</v>
      </c>
      <c r="W6" s="168"/>
      <c r="X6" s="167" t="s">
        <v>9</v>
      </c>
      <c r="Y6" s="168"/>
      <c r="Z6" s="167" t="s">
        <v>10</v>
      </c>
      <c r="AA6" s="237"/>
      <c r="AB6" s="238" t="s">
        <v>19</v>
      </c>
      <c r="AC6" s="169"/>
    </row>
    <row r="7" spans="1:29" ht="24.75" customHeight="1">
      <c r="A7" s="162" t="s">
        <v>41</v>
      </c>
      <c r="B7" s="163"/>
      <c r="C7" s="164"/>
      <c r="D7" s="3">
        <v>25</v>
      </c>
      <c r="E7" s="4" t="s">
        <v>20</v>
      </c>
      <c r="F7" s="3">
        <v>25</v>
      </c>
      <c r="G7" s="4" t="s">
        <v>20</v>
      </c>
      <c r="H7" s="3">
        <v>25</v>
      </c>
      <c r="I7" s="4" t="s">
        <v>20</v>
      </c>
      <c r="J7" s="3">
        <v>25</v>
      </c>
      <c r="K7" s="4" t="s">
        <v>20</v>
      </c>
      <c r="L7" s="3">
        <v>25</v>
      </c>
      <c r="M7" s="4" t="s">
        <v>20</v>
      </c>
      <c r="N7" s="3">
        <v>25</v>
      </c>
      <c r="O7" s="4" t="s">
        <v>20</v>
      </c>
      <c r="P7" s="3">
        <v>25</v>
      </c>
      <c r="Q7" s="4" t="s">
        <v>20</v>
      </c>
      <c r="R7" s="3">
        <v>25</v>
      </c>
      <c r="S7" s="4" t="s">
        <v>20</v>
      </c>
      <c r="T7" s="3">
        <v>25</v>
      </c>
      <c r="U7" s="4" t="s">
        <v>20</v>
      </c>
      <c r="V7" s="3">
        <v>25</v>
      </c>
      <c r="W7" s="4" t="s">
        <v>20</v>
      </c>
      <c r="X7" s="3">
        <v>25</v>
      </c>
      <c r="Y7" s="4" t="s">
        <v>20</v>
      </c>
      <c r="Z7" s="3">
        <v>25</v>
      </c>
      <c r="AA7" s="4" t="s">
        <v>20</v>
      </c>
      <c r="AB7" s="24">
        <f>Z7+X7+V7+T7+R7+P7+N7+L7+J7+H7+F7+D7</f>
        <v>300</v>
      </c>
      <c r="AC7" s="9" t="s">
        <v>20</v>
      </c>
    </row>
    <row r="8" spans="1:29" ht="24.75" customHeight="1">
      <c r="A8" s="162" t="s">
        <v>42</v>
      </c>
      <c r="B8" s="163"/>
      <c r="C8" s="164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23" t="s">
        <v>20</v>
      </c>
      <c r="AB8" s="24"/>
      <c r="AC8" s="9" t="s">
        <v>21</v>
      </c>
    </row>
    <row r="9" spans="1:29" ht="24.75" customHeight="1">
      <c r="A9" s="162" t="s">
        <v>50</v>
      </c>
      <c r="B9" s="163"/>
      <c r="C9" s="164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23" t="s">
        <v>21</v>
      </c>
      <c r="AB9" s="24"/>
      <c r="AC9" s="9" t="s">
        <v>21</v>
      </c>
    </row>
    <row r="10" spans="1:29" ht="24.75" customHeight="1" thickBot="1">
      <c r="A10" s="159" t="s">
        <v>62</v>
      </c>
      <c r="B10" s="160"/>
      <c r="C10" s="161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23" t="s">
        <v>21</v>
      </c>
      <c r="AB10" s="24"/>
      <c r="AC10" s="9" t="s">
        <v>21</v>
      </c>
    </row>
    <row r="11" spans="1:29" ht="24.75" customHeight="1" thickTop="1">
      <c r="A11" s="77" t="s">
        <v>25</v>
      </c>
      <c r="B11" s="78"/>
      <c r="C11" s="79"/>
      <c r="D11" s="153">
        <v>60000</v>
      </c>
      <c r="E11" s="154"/>
      <c r="F11" s="153">
        <v>60000</v>
      </c>
      <c r="G11" s="154"/>
      <c r="H11" s="153">
        <v>60000</v>
      </c>
      <c r="I11" s="154"/>
      <c r="J11" s="153">
        <v>60000</v>
      </c>
      <c r="K11" s="154"/>
      <c r="L11" s="153">
        <v>60000</v>
      </c>
      <c r="M11" s="154"/>
      <c r="N11" s="153">
        <v>60000</v>
      </c>
      <c r="O11" s="154"/>
      <c r="P11" s="153">
        <v>60000</v>
      </c>
      <c r="Q11" s="154"/>
      <c r="R11" s="153">
        <v>60000</v>
      </c>
      <c r="S11" s="154"/>
      <c r="T11" s="153">
        <v>60000</v>
      </c>
      <c r="U11" s="154"/>
      <c r="V11" s="153">
        <v>60000</v>
      </c>
      <c r="W11" s="154"/>
      <c r="X11" s="153">
        <v>60000</v>
      </c>
      <c r="Y11" s="154"/>
      <c r="Z11" s="153">
        <v>60000</v>
      </c>
      <c r="AA11" s="154"/>
      <c r="AB11" s="235"/>
      <c r="AC11" s="236"/>
    </row>
    <row r="12" spans="1:29" ht="24.75" customHeight="1">
      <c r="A12" s="162" t="s">
        <v>50</v>
      </c>
      <c r="B12" s="163"/>
      <c r="C12" s="164"/>
      <c r="D12" s="94"/>
      <c r="E12" s="95"/>
      <c r="F12" s="94"/>
      <c r="G12" s="95"/>
      <c r="H12" s="94"/>
      <c r="I12" s="95"/>
      <c r="J12" s="94"/>
      <c r="K12" s="95"/>
      <c r="L12" s="94"/>
      <c r="M12" s="95"/>
      <c r="N12" s="94"/>
      <c r="O12" s="95"/>
      <c r="P12" s="94"/>
      <c r="Q12" s="95"/>
      <c r="R12" s="94"/>
      <c r="S12" s="95"/>
      <c r="T12" s="94"/>
      <c r="U12" s="95"/>
      <c r="V12" s="94"/>
      <c r="W12" s="95"/>
      <c r="X12" s="94"/>
      <c r="Y12" s="95"/>
      <c r="Z12" s="94"/>
      <c r="AA12" s="95"/>
      <c r="AB12" s="230"/>
      <c r="AC12" s="209"/>
    </row>
    <row r="13" spans="1:29" ht="24.75" customHeight="1">
      <c r="A13" s="165" t="s">
        <v>27</v>
      </c>
      <c r="B13" s="166"/>
      <c r="C13" s="163"/>
      <c r="D13" s="94"/>
      <c r="E13" s="95"/>
      <c r="F13" s="94"/>
      <c r="G13" s="95"/>
      <c r="H13" s="94"/>
      <c r="I13" s="95"/>
      <c r="J13" s="94"/>
      <c r="K13" s="95"/>
      <c r="L13" s="94"/>
      <c r="M13" s="95"/>
      <c r="N13" s="94"/>
      <c r="O13" s="95"/>
      <c r="P13" s="94"/>
      <c r="Q13" s="95"/>
      <c r="R13" s="94"/>
      <c r="S13" s="95"/>
      <c r="T13" s="94"/>
      <c r="U13" s="95"/>
      <c r="V13" s="94"/>
      <c r="W13" s="95"/>
      <c r="X13" s="94"/>
      <c r="Y13" s="95"/>
      <c r="Z13" s="94"/>
      <c r="AA13" s="95"/>
      <c r="AB13" s="230"/>
      <c r="AC13" s="209"/>
    </row>
    <row r="14" spans="1:29" ht="24.75" customHeight="1" thickBot="1">
      <c r="A14" s="159" t="s">
        <v>51</v>
      </c>
      <c r="B14" s="160"/>
      <c r="C14" s="161"/>
      <c r="D14" s="142"/>
      <c r="E14" s="143"/>
      <c r="F14" s="142"/>
      <c r="G14" s="143"/>
      <c r="H14" s="142"/>
      <c r="I14" s="143"/>
      <c r="J14" s="142"/>
      <c r="K14" s="143"/>
      <c r="L14" s="142"/>
      <c r="M14" s="143"/>
      <c r="N14" s="142"/>
      <c r="O14" s="143"/>
      <c r="P14" s="142"/>
      <c r="Q14" s="143"/>
      <c r="R14" s="142"/>
      <c r="S14" s="143"/>
      <c r="T14" s="142"/>
      <c r="U14" s="143"/>
      <c r="V14" s="142"/>
      <c r="W14" s="143"/>
      <c r="X14" s="142"/>
      <c r="Y14" s="143"/>
      <c r="Z14" s="142"/>
      <c r="AA14" s="143"/>
      <c r="AB14" s="234"/>
      <c r="AC14" s="215"/>
    </row>
    <row r="15" spans="1:29" ht="24.75" customHeight="1" thickTop="1">
      <c r="A15" s="148" t="s">
        <v>43</v>
      </c>
      <c r="B15" s="28"/>
      <c r="C15" s="12" t="s">
        <v>44</v>
      </c>
      <c r="D15" s="153"/>
      <c r="E15" s="154"/>
      <c r="F15" s="153"/>
      <c r="G15" s="154"/>
      <c r="H15" s="153"/>
      <c r="I15" s="154"/>
      <c r="J15" s="153"/>
      <c r="K15" s="154"/>
      <c r="L15" s="153"/>
      <c r="M15" s="154"/>
      <c r="N15" s="153"/>
      <c r="O15" s="154"/>
      <c r="P15" s="153"/>
      <c r="Q15" s="154"/>
      <c r="R15" s="153"/>
      <c r="S15" s="154"/>
      <c r="T15" s="153"/>
      <c r="U15" s="154"/>
      <c r="V15" s="153"/>
      <c r="W15" s="154"/>
      <c r="X15" s="153"/>
      <c r="Y15" s="154"/>
      <c r="Z15" s="153"/>
      <c r="AA15" s="154"/>
      <c r="AB15" s="235"/>
      <c r="AC15" s="236"/>
    </row>
    <row r="16" spans="1:29" ht="24.75" customHeight="1">
      <c r="A16" s="149"/>
      <c r="B16" s="16"/>
      <c r="C16" s="7" t="s">
        <v>45</v>
      </c>
      <c r="D16" s="94"/>
      <c r="E16" s="95"/>
      <c r="F16" s="94"/>
      <c r="G16" s="95"/>
      <c r="H16" s="94"/>
      <c r="I16" s="95"/>
      <c r="J16" s="94"/>
      <c r="K16" s="95"/>
      <c r="L16" s="94"/>
      <c r="M16" s="95"/>
      <c r="N16" s="94"/>
      <c r="O16" s="95"/>
      <c r="P16" s="94"/>
      <c r="Q16" s="95"/>
      <c r="R16" s="94"/>
      <c r="S16" s="95"/>
      <c r="T16" s="94"/>
      <c r="U16" s="95"/>
      <c r="V16" s="94"/>
      <c r="W16" s="95"/>
      <c r="X16" s="94"/>
      <c r="Y16" s="95"/>
      <c r="Z16" s="94"/>
      <c r="AA16" s="95"/>
      <c r="AB16" s="230"/>
      <c r="AC16" s="209"/>
    </row>
    <row r="17" spans="1:29" ht="24.75" customHeight="1">
      <c r="A17" s="149"/>
      <c r="B17" s="16"/>
      <c r="C17" s="7" t="s">
        <v>46</v>
      </c>
      <c r="D17" s="94"/>
      <c r="E17" s="95"/>
      <c r="F17" s="94"/>
      <c r="G17" s="95"/>
      <c r="H17" s="94"/>
      <c r="I17" s="95"/>
      <c r="J17" s="94"/>
      <c r="K17" s="95"/>
      <c r="L17" s="94"/>
      <c r="M17" s="95"/>
      <c r="N17" s="94"/>
      <c r="O17" s="95"/>
      <c r="P17" s="94"/>
      <c r="Q17" s="95"/>
      <c r="R17" s="94"/>
      <c r="S17" s="95"/>
      <c r="T17" s="94"/>
      <c r="U17" s="95"/>
      <c r="V17" s="94"/>
      <c r="W17" s="95"/>
      <c r="X17" s="94"/>
      <c r="Y17" s="95"/>
      <c r="Z17" s="94"/>
      <c r="AA17" s="95"/>
      <c r="AB17" s="230"/>
      <c r="AC17" s="209"/>
    </row>
    <row r="18" spans="1:29" ht="24.75" customHeight="1">
      <c r="A18" s="149"/>
      <c r="B18" s="100" t="s">
        <v>28</v>
      </c>
      <c r="C18" s="101"/>
      <c r="D18" s="94"/>
      <c r="E18" s="95"/>
      <c r="F18" s="94"/>
      <c r="G18" s="95"/>
      <c r="H18" s="94"/>
      <c r="I18" s="95"/>
      <c r="J18" s="94"/>
      <c r="K18" s="95"/>
      <c r="L18" s="94"/>
      <c r="M18" s="95"/>
      <c r="N18" s="94"/>
      <c r="O18" s="95"/>
      <c r="P18" s="94"/>
      <c r="Q18" s="95"/>
      <c r="R18" s="94"/>
      <c r="S18" s="95"/>
      <c r="T18" s="94"/>
      <c r="U18" s="95"/>
      <c r="V18" s="94"/>
      <c r="W18" s="95"/>
      <c r="X18" s="94"/>
      <c r="Y18" s="95"/>
      <c r="Z18" s="94"/>
      <c r="AA18" s="95"/>
      <c r="AB18" s="230"/>
      <c r="AC18" s="209"/>
    </row>
    <row r="19" spans="1:29" ht="24.75" customHeight="1">
      <c r="A19" s="149"/>
      <c r="B19" s="100" t="s">
        <v>29</v>
      </c>
      <c r="C19" s="101"/>
      <c r="D19" s="94"/>
      <c r="E19" s="95"/>
      <c r="F19" s="94"/>
      <c r="G19" s="95"/>
      <c r="H19" s="94"/>
      <c r="I19" s="95"/>
      <c r="J19" s="94"/>
      <c r="K19" s="95"/>
      <c r="L19" s="94"/>
      <c r="M19" s="95"/>
      <c r="N19" s="94"/>
      <c r="O19" s="95"/>
      <c r="P19" s="94"/>
      <c r="Q19" s="95"/>
      <c r="R19" s="94"/>
      <c r="S19" s="95"/>
      <c r="T19" s="94"/>
      <c r="U19" s="95"/>
      <c r="V19" s="94"/>
      <c r="W19" s="95"/>
      <c r="X19" s="94"/>
      <c r="Y19" s="95"/>
      <c r="Z19" s="94"/>
      <c r="AA19" s="95"/>
      <c r="AB19" s="230"/>
      <c r="AC19" s="209"/>
    </row>
    <row r="20" spans="1:29" ht="24.75" customHeight="1" thickBot="1">
      <c r="A20" s="150"/>
      <c r="B20" s="138" t="s">
        <v>30</v>
      </c>
      <c r="C20" s="139"/>
      <c r="D20" s="142"/>
      <c r="E20" s="143"/>
      <c r="F20" s="142"/>
      <c r="G20" s="143"/>
      <c r="H20" s="142"/>
      <c r="I20" s="143"/>
      <c r="J20" s="142"/>
      <c r="K20" s="143"/>
      <c r="L20" s="142"/>
      <c r="M20" s="143"/>
      <c r="N20" s="142"/>
      <c r="O20" s="143"/>
      <c r="P20" s="142"/>
      <c r="Q20" s="143"/>
      <c r="R20" s="142"/>
      <c r="S20" s="143"/>
      <c r="T20" s="142"/>
      <c r="U20" s="143"/>
      <c r="V20" s="142"/>
      <c r="W20" s="143"/>
      <c r="X20" s="142"/>
      <c r="Y20" s="143"/>
      <c r="Z20" s="142"/>
      <c r="AA20" s="143"/>
      <c r="AB20" s="234"/>
      <c r="AC20" s="215"/>
    </row>
    <row r="21" spans="1:29" ht="24.75" customHeight="1" thickTop="1">
      <c r="A21" s="77" t="s">
        <v>31</v>
      </c>
      <c r="B21" s="78"/>
      <c r="C21" s="79"/>
      <c r="D21" s="82">
        <f>SUM(D11:D20)</f>
        <v>60000</v>
      </c>
      <c r="E21" s="83"/>
      <c r="F21" s="82">
        <f t="shared" ref="F21" si="0">SUM(F11:F20)</f>
        <v>60000</v>
      </c>
      <c r="G21" s="83"/>
      <c r="H21" s="82">
        <f t="shared" ref="H21" si="1">SUM(H11:H20)</f>
        <v>60000</v>
      </c>
      <c r="I21" s="83"/>
      <c r="J21" s="82">
        <f t="shared" ref="J21" si="2">SUM(J11:J20)</f>
        <v>60000</v>
      </c>
      <c r="K21" s="83"/>
      <c r="L21" s="82">
        <f t="shared" ref="L21" si="3">SUM(L11:L20)</f>
        <v>60000</v>
      </c>
      <c r="M21" s="83"/>
      <c r="N21" s="82">
        <f t="shared" ref="N21" si="4">SUM(N11:N20)</f>
        <v>60000</v>
      </c>
      <c r="O21" s="83"/>
      <c r="P21" s="82">
        <f t="shared" ref="P21" si="5">SUM(P11:P20)</f>
        <v>60000</v>
      </c>
      <c r="Q21" s="83"/>
      <c r="R21" s="82">
        <f t="shared" ref="R21" si="6">SUM(R11:R20)</f>
        <v>60000</v>
      </c>
      <c r="S21" s="83"/>
      <c r="T21" s="82">
        <f t="shared" ref="T21" si="7">SUM(T11:T20)</f>
        <v>60000</v>
      </c>
      <c r="U21" s="83"/>
      <c r="V21" s="82">
        <f t="shared" ref="V21" si="8">SUM(V11:V20)</f>
        <v>60000</v>
      </c>
      <c r="W21" s="83"/>
      <c r="X21" s="82">
        <f t="shared" ref="X21" si="9">SUM(X11:X20)</f>
        <v>60000</v>
      </c>
      <c r="Y21" s="83"/>
      <c r="Z21" s="82">
        <f t="shared" ref="Z21" si="10">SUM(Z11:Z20)</f>
        <v>60000</v>
      </c>
      <c r="AA21" s="83"/>
      <c r="AB21" s="228"/>
      <c r="AC21" s="207"/>
    </row>
    <row r="22" spans="1:29" ht="24.75" customHeight="1" thickBot="1">
      <c r="A22" s="133" t="s">
        <v>40</v>
      </c>
      <c r="B22" s="134"/>
      <c r="C22" s="135"/>
      <c r="D22" s="116"/>
      <c r="E22" s="117"/>
      <c r="F22" s="116"/>
      <c r="G22" s="117"/>
      <c r="H22" s="116"/>
      <c r="I22" s="117"/>
      <c r="J22" s="116"/>
      <c r="K22" s="117"/>
      <c r="L22" s="116"/>
      <c r="M22" s="117"/>
      <c r="N22" s="116"/>
      <c r="O22" s="117"/>
      <c r="P22" s="116"/>
      <c r="Q22" s="117"/>
      <c r="R22" s="116"/>
      <c r="S22" s="117"/>
      <c r="T22" s="116"/>
      <c r="U22" s="117"/>
      <c r="V22" s="116"/>
      <c r="W22" s="117"/>
      <c r="X22" s="116"/>
      <c r="Y22" s="117"/>
      <c r="Z22" s="116"/>
      <c r="AA22" s="117"/>
      <c r="AB22" s="233"/>
      <c r="AC22" s="212"/>
    </row>
    <row r="23" spans="1:29" ht="24.75" customHeight="1" thickBot="1">
      <c r="A23" s="122" t="s">
        <v>19</v>
      </c>
      <c r="B23" s="123"/>
      <c r="C23" s="124"/>
      <c r="D23" s="127">
        <f>D21+D22</f>
        <v>60000</v>
      </c>
      <c r="E23" s="128"/>
      <c r="F23" s="127">
        <f t="shared" ref="F23" si="11">F21+F22</f>
        <v>60000</v>
      </c>
      <c r="G23" s="128"/>
      <c r="H23" s="127">
        <f t="shared" ref="H23" si="12">H21+H22</f>
        <v>60000</v>
      </c>
      <c r="I23" s="128"/>
      <c r="J23" s="127">
        <f t="shared" ref="J23" si="13">J21+J22</f>
        <v>60000</v>
      </c>
      <c r="K23" s="128"/>
      <c r="L23" s="127">
        <f t="shared" ref="L23" si="14">L21+L22</f>
        <v>60000</v>
      </c>
      <c r="M23" s="128"/>
      <c r="N23" s="127">
        <f t="shared" ref="N23" si="15">N21+N22</f>
        <v>60000</v>
      </c>
      <c r="O23" s="128"/>
      <c r="P23" s="127">
        <f t="shared" ref="P23" si="16">P21+P22</f>
        <v>60000</v>
      </c>
      <c r="Q23" s="128"/>
      <c r="R23" s="127">
        <f t="shared" ref="R23" si="17">R21+R22</f>
        <v>60000</v>
      </c>
      <c r="S23" s="128"/>
      <c r="T23" s="127">
        <f t="shared" ref="T23" si="18">T21+T22</f>
        <v>60000</v>
      </c>
      <c r="U23" s="128"/>
      <c r="V23" s="127">
        <f t="shared" ref="V23" si="19">V21+V22</f>
        <v>60000</v>
      </c>
      <c r="W23" s="128"/>
      <c r="X23" s="127">
        <f t="shared" ref="X23" si="20">X21+X22</f>
        <v>60000</v>
      </c>
      <c r="Y23" s="128"/>
      <c r="Z23" s="127">
        <f t="shared" ref="Z23" si="21">Z21+Z22</f>
        <v>60000</v>
      </c>
      <c r="AA23" s="128"/>
      <c r="AB23" s="232"/>
      <c r="AC23" s="210"/>
    </row>
    <row r="24" spans="1:29" ht="24.75" customHeight="1">
      <c r="A24" s="88" t="s">
        <v>33</v>
      </c>
      <c r="B24" s="108" t="s">
        <v>34</v>
      </c>
      <c r="C24" s="109"/>
      <c r="D24" s="92">
        <f>D11*0.003</f>
        <v>180</v>
      </c>
      <c r="E24" s="93"/>
      <c r="F24" s="92">
        <f t="shared" ref="F24" si="22">F11*0.003</f>
        <v>180</v>
      </c>
      <c r="G24" s="93"/>
      <c r="H24" s="92">
        <f t="shared" ref="H24" si="23">H11*0.003</f>
        <v>180</v>
      </c>
      <c r="I24" s="93"/>
      <c r="J24" s="92">
        <f t="shared" ref="J24" si="24">J11*0.003</f>
        <v>180</v>
      </c>
      <c r="K24" s="93"/>
      <c r="L24" s="92">
        <f t="shared" ref="L24" si="25">L11*0.003</f>
        <v>180</v>
      </c>
      <c r="M24" s="93"/>
      <c r="N24" s="92">
        <f t="shared" ref="N24" si="26">N11*0.003</f>
        <v>180</v>
      </c>
      <c r="O24" s="93"/>
      <c r="P24" s="92">
        <f t="shared" ref="P24" si="27">P11*0.003</f>
        <v>180</v>
      </c>
      <c r="Q24" s="93"/>
      <c r="R24" s="92">
        <f t="shared" ref="R24" si="28">R11*0.003</f>
        <v>180</v>
      </c>
      <c r="S24" s="93"/>
      <c r="T24" s="92">
        <f t="shared" ref="T24" si="29">T11*0.003</f>
        <v>180</v>
      </c>
      <c r="U24" s="93"/>
      <c r="V24" s="92">
        <f t="shared" ref="V24" si="30">V11*0.003</f>
        <v>180</v>
      </c>
      <c r="W24" s="93"/>
      <c r="X24" s="92">
        <f t="shared" ref="X24" si="31">X11*0.003</f>
        <v>180</v>
      </c>
      <c r="Y24" s="93"/>
      <c r="Z24" s="92">
        <f t="shared" ref="Z24" si="32">Z11*0.003</f>
        <v>180</v>
      </c>
      <c r="AA24" s="93"/>
      <c r="AB24" s="231"/>
      <c r="AC24" s="211"/>
    </row>
    <row r="25" spans="1:29" ht="24.75" customHeight="1">
      <c r="A25" s="89"/>
      <c r="B25" s="100" t="s">
        <v>35</v>
      </c>
      <c r="C25" s="101"/>
      <c r="D25" s="94"/>
      <c r="E25" s="95"/>
      <c r="F25" s="94"/>
      <c r="G25" s="95"/>
      <c r="H25" s="94"/>
      <c r="I25" s="95"/>
      <c r="J25" s="94"/>
      <c r="K25" s="95"/>
      <c r="L25" s="94"/>
      <c r="M25" s="95"/>
      <c r="N25" s="94"/>
      <c r="O25" s="95"/>
      <c r="P25" s="94"/>
      <c r="Q25" s="95"/>
      <c r="R25" s="94"/>
      <c r="S25" s="95"/>
      <c r="T25" s="94"/>
      <c r="U25" s="95"/>
      <c r="V25" s="94"/>
      <c r="W25" s="95"/>
      <c r="X25" s="94"/>
      <c r="Y25" s="95"/>
      <c r="Z25" s="94"/>
      <c r="AA25" s="95"/>
      <c r="AB25" s="230"/>
      <c r="AC25" s="209"/>
    </row>
    <row r="26" spans="1:29" ht="24.75" customHeight="1">
      <c r="A26" s="89"/>
      <c r="B26" s="100" t="s">
        <v>48</v>
      </c>
      <c r="C26" s="101"/>
      <c r="D26" s="94"/>
      <c r="E26" s="95"/>
      <c r="F26" s="94"/>
      <c r="G26" s="95"/>
      <c r="H26" s="94"/>
      <c r="I26" s="95"/>
      <c r="J26" s="94"/>
      <c r="K26" s="95"/>
      <c r="L26" s="94"/>
      <c r="M26" s="95"/>
      <c r="N26" s="94"/>
      <c r="O26" s="95"/>
      <c r="P26" s="94"/>
      <c r="Q26" s="95"/>
      <c r="R26" s="94"/>
      <c r="S26" s="95"/>
      <c r="T26" s="94"/>
      <c r="U26" s="95"/>
      <c r="V26" s="94"/>
      <c r="W26" s="95"/>
      <c r="X26" s="94"/>
      <c r="Y26" s="95"/>
      <c r="Z26" s="94"/>
      <c r="AA26" s="269"/>
      <c r="AB26" s="230"/>
      <c r="AC26" s="209"/>
    </row>
    <row r="27" spans="1:29" ht="24.75" customHeight="1">
      <c r="A27" s="90"/>
      <c r="B27" s="100" t="s">
        <v>49</v>
      </c>
      <c r="C27" s="101"/>
      <c r="D27" s="82"/>
      <c r="E27" s="83"/>
      <c r="F27" s="82"/>
      <c r="G27" s="83"/>
      <c r="H27" s="82"/>
      <c r="I27" s="83"/>
      <c r="J27" s="82"/>
      <c r="K27" s="83"/>
      <c r="L27" s="82"/>
      <c r="M27" s="83"/>
      <c r="N27" s="82"/>
      <c r="O27" s="83"/>
      <c r="P27" s="82"/>
      <c r="Q27" s="83"/>
      <c r="R27" s="82"/>
      <c r="S27" s="83"/>
      <c r="T27" s="82"/>
      <c r="U27" s="83"/>
      <c r="V27" s="82"/>
      <c r="W27" s="83"/>
      <c r="X27" s="82"/>
      <c r="Y27" s="83"/>
      <c r="Z27" s="82"/>
      <c r="AA27" s="227"/>
      <c r="AB27" s="228"/>
      <c r="AC27" s="207"/>
    </row>
    <row r="28" spans="1:29" ht="24.75" customHeight="1" thickBot="1">
      <c r="A28" s="91"/>
      <c r="B28" s="112" t="s">
        <v>52</v>
      </c>
      <c r="C28" s="113"/>
      <c r="D28" s="71"/>
      <c r="E28" s="72"/>
      <c r="F28" s="71"/>
      <c r="G28" s="72"/>
      <c r="H28" s="71"/>
      <c r="I28" s="72"/>
      <c r="J28" s="71"/>
      <c r="K28" s="72"/>
      <c r="L28" s="71"/>
      <c r="M28" s="72"/>
      <c r="N28" s="71"/>
      <c r="O28" s="72"/>
      <c r="P28" s="71"/>
      <c r="Q28" s="72"/>
      <c r="R28" s="71"/>
      <c r="S28" s="72"/>
      <c r="T28" s="71"/>
      <c r="U28" s="72"/>
      <c r="V28" s="71"/>
      <c r="W28" s="72"/>
      <c r="X28" s="71"/>
      <c r="Y28" s="72"/>
      <c r="Z28" s="71"/>
      <c r="AA28" s="326"/>
      <c r="AB28" s="229"/>
      <c r="AC28" s="208"/>
    </row>
    <row r="29" spans="1:29" ht="24.75" customHeight="1" thickBot="1">
      <c r="A29" s="77" t="s">
        <v>37</v>
      </c>
      <c r="B29" s="78"/>
      <c r="C29" s="79"/>
      <c r="D29" s="82">
        <f>SUM(D24:D28)</f>
        <v>180</v>
      </c>
      <c r="E29" s="83"/>
      <c r="F29" s="82">
        <f t="shared" ref="F29" si="33">SUM(F24:F28)</f>
        <v>180</v>
      </c>
      <c r="G29" s="83"/>
      <c r="H29" s="82">
        <f t="shared" ref="H29" si="34">SUM(H24:H28)</f>
        <v>180</v>
      </c>
      <c r="I29" s="83"/>
      <c r="J29" s="82">
        <f t="shared" ref="J29" si="35">SUM(J24:J28)</f>
        <v>180</v>
      </c>
      <c r="K29" s="83"/>
      <c r="L29" s="82">
        <f t="shared" ref="L29" si="36">SUM(L24:L28)</f>
        <v>180</v>
      </c>
      <c r="M29" s="83"/>
      <c r="N29" s="82">
        <f t="shared" ref="N29" si="37">SUM(N24:N28)</f>
        <v>180</v>
      </c>
      <c r="O29" s="83"/>
      <c r="P29" s="82">
        <f t="shared" ref="P29" si="38">SUM(P24:P28)</f>
        <v>180</v>
      </c>
      <c r="Q29" s="83"/>
      <c r="R29" s="82">
        <f t="shared" ref="R29" si="39">SUM(R24:R28)</f>
        <v>180</v>
      </c>
      <c r="S29" s="83"/>
      <c r="T29" s="82">
        <f t="shared" ref="T29" si="40">SUM(T24:T28)</f>
        <v>180</v>
      </c>
      <c r="U29" s="83"/>
      <c r="V29" s="82">
        <f t="shared" ref="V29" si="41">SUM(V24:V28)</f>
        <v>180</v>
      </c>
      <c r="W29" s="83"/>
      <c r="X29" s="82">
        <f t="shared" ref="X29" si="42">SUM(X24:X28)</f>
        <v>180</v>
      </c>
      <c r="Y29" s="83"/>
      <c r="Z29" s="82">
        <f t="shared" ref="Z29" si="43">SUM(Z24:Z28)</f>
        <v>180</v>
      </c>
      <c r="AA29" s="227"/>
      <c r="AB29" s="228"/>
      <c r="AC29" s="207"/>
    </row>
    <row r="30" spans="1:29" ht="24.75" customHeight="1" thickTop="1" thickBot="1">
      <c r="A30" s="66" t="s">
        <v>38</v>
      </c>
      <c r="B30" s="67"/>
      <c r="C30" s="68"/>
      <c r="D30" s="60">
        <f>D23-D29</f>
        <v>59820</v>
      </c>
      <c r="E30" s="61"/>
      <c r="F30" s="60">
        <f>F23-F29</f>
        <v>59820</v>
      </c>
      <c r="G30" s="61"/>
      <c r="H30" s="60">
        <f>H23-H29</f>
        <v>59820</v>
      </c>
      <c r="I30" s="61"/>
      <c r="J30" s="60">
        <f>J23-J29</f>
        <v>59820</v>
      </c>
      <c r="K30" s="61"/>
      <c r="L30" s="60">
        <f>L23-L29</f>
        <v>59820</v>
      </c>
      <c r="M30" s="61"/>
      <c r="N30" s="60">
        <f>N23-N29</f>
        <v>59820</v>
      </c>
      <c r="O30" s="61"/>
      <c r="P30" s="60">
        <f>P23-P29</f>
        <v>59820</v>
      </c>
      <c r="Q30" s="61"/>
      <c r="R30" s="60">
        <f>R23-R29</f>
        <v>59820</v>
      </c>
      <c r="S30" s="61"/>
      <c r="T30" s="60">
        <f>T23-T29</f>
        <v>59820</v>
      </c>
      <c r="U30" s="61"/>
      <c r="V30" s="60">
        <f>V23-V29</f>
        <v>59820</v>
      </c>
      <c r="W30" s="61"/>
      <c r="X30" s="60">
        <f>X21-X29</f>
        <v>59820</v>
      </c>
      <c r="Y30" s="61"/>
      <c r="Z30" s="60">
        <f>Z23-Z29</f>
        <v>59820</v>
      </c>
      <c r="AA30" s="225"/>
      <c r="AB30" s="226"/>
      <c r="AC30" s="206"/>
    </row>
    <row r="31" spans="1:29">
      <c r="A31" s="205" t="s">
        <v>39</v>
      </c>
      <c r="B31" s="205"/>
      <c r="C31" s="216"/>
      <c r="D31" s="216"/>
      <c r="E31" s="216"/>
      <c r="F31" s="216"/>
      <c r="G31" s="216"/>
      <c r="H31" s="216"/>
      <c r="I31" s="216"/>
      <c r="J31" s="216"/>
      <c r="K31" s="216"/>
      <c r="L31" s="216"/>
      <c r="M31" s="216"/>
      <c r="N31" s="216"/>
      <c r="O31" s="216"/>
      <c r="P31" s="216"/>
      <c r="Q31" s="216"/>
      <c r="R31" s="216"/>
      <c r="S31" s="216"/>
      <c r="T31" s="216"/>
      <c r="U31" s="216"/>
      <c r="V31" s="216"/>
      <c r="W31" s="216"/>
      <c r="X31" s="216"/>
      <c r="Y31" s="216"/>
      <c r="Z31" s="216"/>
      <c r="AA31" s="216"/>
      <c r="AB31" s="216"/>
      <c r="AC31" s="216"/>
    </row>
    <row r="32" spans="1:29" ht="15.75" thickBot="1">
      <c r="A32" s="217"/>
      <c r="B32" s="217"/>
      <c r="C32" s="217"/>
      <c r="D32" s="217"/>
      <c r="E32" s="217"/>
      <c r="F32" s="217"/>
      <c r="G32" s="217"/>
      <c r="H32" s="217"/>
      <c r="I32" s="217"/>
      <c r="J32" s="217"/>
      <c r="K32" s="217"/>
      <c r="L32" s="217"/>
      <c r="M32" s="217"/>
      <c r="N32" s="217"/>
      <c r="O32" s="217"/>
      <c r="P32" s="217"/>
      <c r="Q32" s="217"/>
      <c r="R32" s="217"/>
      <c r="S32" s="217"/>
      <c r="T32" s="217"/>
      <c r="U32" s="217"/>
      <c r="V32" s="217"/>
      <c r="W32" s="217"/>
      <c r="X32" s="217"/>
      <c r="Y32" s="217"/>
      <c r="Z32" s="217"/>
      <c r="AA32" s="217"/>
      <c r="AB32" s="217"/>
      <c r="AC32" s="217"/>
    </row>
    <row r="33" spans="1:29" ht="15.75" thickTop="1">
      <c r="A33" s="180" t="s">
        <v>0</v>
      </c>
      <c r="B33" s="181"/>
      <c r="C33" s="181"/>
      <c r="D33" s="182"/>
      <c r="E33" s="183" t="s">
        <v>1</v>
      </c>
      <c r="F33" s="181"/>
      <c r="G33" s="181"/>
      <c r="H33" s="181"/>
      <c r="I33" s="181"/>
      <c r="J33" s="181"/>
      <c r="K33" s="182"/>
      <c r="L33" s="183" t="s">
        <v>2</v>
      </c>
      <c r="M33" s="181"/>
      <c r="N33" s="181"/>
      <c r="O33" s="181"/>
      <c r="P33" s="181"/>
      <c r="Q33" s="181"/>
      <c r="R33" s="182"/>
      <c r="S33" s="183" t="s">
        <v>3</v>
      </c>
      <c r="T33" s="181"/>
      <c r="U33" s="181"/>
      <c r="V33" s="181"/>
      <c r="W33" s="181"/>
      <c r="X33" s="181"/>
      <c r="Y33" s="182"/>
      <c r="Z33" s="181" t="s">
        <v>4</v>
      </c>
      <c r="AA33" s="181"/>
      <c r="AB33" s="181"/>
      <c r="AC33" s="184"/>
    </row>
    <row r="34" spans="1:29" ht="35.25" customHeight="1" thickBot="1">
      <c r="A34" s="185"/>
      <c r="B34" s="186"/>
      <c r="C34" s="187"/>
      <c r="D34" s="139"/>
      <c r="E34" s="188" t="s">
        <v>103</v>
      </c>
      <c r="F34" s="189"/>
      <c r="G34" s="189"/>
      <c r="H34" s="189"/>
      <c r="I34" s="189"/>
      <c r="J34" s="189"/>
      <c r="K34" s="190"/>
      <c r="L34" s="138"/>
      <c r="M34" s="187"/>
      <c r="N34" s="187"/>
      <c r="O34" s="187"/>
      <c r="P34" s="187"/>
      <c r="Q34" s="187"/>
      <c r="R34" s="139"/>
      <c r="S34" s="191" t="s">
        <v>102</v>
      </c>
      <c r="T34" s="192"/>
      <c r="U34" s="192"/>
      <c r="V34" s="192"/>
      <c r="W34" s="192"/>
      <c r="X34" s="192"/>
      <c r="Y34" s="193"/>
      <c r="Z34" s="194" t="s">
        <v>5</v>
      </c>
      <c r="AA34" s="194"/>
      <c r="AB34" s="194"/>
      <c r="AC34" s="195"/>
    </row>
    <row r="35" spans="1:29" ht="10.5" customHeight="1" thickTop="1" thickBo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24.75" customHeight="1">
      <c r="A36" s="170" t="s">
        <v>6</v>
      </c>
      <c r="B36" s="171"/>
      <c r="C36" s="172"/>
      <c r="D36" s="167" t="s">
        <v>11</v>
      </c>
      <c r="E36" s="168"/>
      <c r="F36" s="167" t="s">
        <v>12</v>
      </c>
      <c r="G36" s="168"/>
      <c r="H36" s="167" t="s">
        <v>13</v>
      </c>
      <c r="I36" s="168"/>
      <c r="J36" s="167" t="s">
        <v>14</v>
      </c>
      <c r="K36" s="168"/>
      <c r="L36" s="167" t="s">
        <v>15</v>
      </c>
      <c r="M36" s="168"/>
      <c r="N36" s="167" t="s">
        <v>16</v>
      </c>
      <c r="O36" s="168"/>
      <c r="P36" s="167" t="s">
        <v>17</v>
      </c>
      <c r="Q36" s="168"/>
      <c r="R36" s="167" t="s">
        <v>18</v>
      </c>
      <c r="S36" s="168"/>
      <c r="T36" s="167" t="s">
        <v>7</v>
      </c>
      <c r="U36" s="168"/>
      <c r="V36" s="167" t="s">
        <v>8</v>
      </c>
      <c r="W36" s="168"/>
      <c r="X36" s="167" t="s">
        <v>9</v>
      </c>
      <c r="Y36" s="168"/>
      <c r="Z36" s="167" t="s">
        <v>10</v>
      </c>
      <c r="AA36" s="237"/>
      <c r="AB36" s="238" t="s">
        <v>19</v>
      </c>
      <c r="AC36" s="169"/>
    </row>
    <row r="37" spans="1:29" ht="24.75" customHeight="1">
      <c r="A37" s="162" t="s">
        <v>41</v>
      </c>
      <c r="B37" s="163"/>
      <c r="C37" s="164"/>
      <c r="D37" s="3">
        <v>20</v>
      </c>
      <c r="E37" s="4" t="s">
        <v>20</v>
      </c>
      <c r="F37" s="3">
        <v>20</v>
      </c>
      <c r="G37" s="4" t="s">
        <v>20</v>
      </c>
      <c r="H37" s="3">
        <v>20</v>
      </c>
      <c r="I37" s="4" t="s">
        <v>20</v>
      </c>
      <c r="J37" s="3">
        <v>20</v>
      </c>
      <c r="K37" s="4" t="s">
        <v>20</v>
      </c>
      <c r="L37" s="3">
        <v>20</v>
      </c>
      <c r="M37" s="4" t="s">
        <v>20</v>
      </c>
      <c r="N37" s="3">
        <v>20</v>
      </c>
      <c r="O37" s="4" t="s">
        <v>20</v>
      </c>
      <c r="P37" s="3"/>
      <c r="Q37" s="4" t="s">
        <v>20</v>
      </c>
      <c r="R37" s="3"/>
      <c r="S37" s="4" t="s">
        <v>20</v>
      </c>
      <c r="T37" s="3"/>
      <c r="U37" s="4" t="s">
        <v>20</v>
      </c>
      <c r="V37" s="3"/>
      <c r="W37" s="4" t="s">
        <v>104</v>
      </c>
      <c r="X37" s="3"/>
      <c r="Y37" s="4" t="s">
        <v>20</v>
      </c>
      <c r="Z37" s="3"/>
      <c r="AA37" s="4" t="s">
        <v>20</v>
      </c>
      <c r="AB37" s="24">
        <f>Z37+X37+V37+T37+R37+P37+N37+L37+J37+H37+F37+D37</f>
        <v>120</v>
      </c>
      <c r="AC37" s="9" t="s">
        <v>20</v>
      </c>
    </row>
    <row r="38" spans="1:29" ht="24.75" customHeight="1">
      <c r="A38" s="162" t="s">
        <v>42</v>
      </c>
      <c r="B38" s="163"/>
      <c r="C38" s="164"/>
      <c r="D38" s="3"/>
      <c r="E38" s="4" t="s">
        <v>20</v>
      </c>
      <c r="F38" s="3"/>
      <c r="G38" s="4" t="s">
        <v>20</v>
      </c>
      <c r="H38" s="3"/>
      <c r="I38" s="4" t="s">
        <v>20</v>
      </c>
      <c r="J38" s="3"/>
      <c r="K38" s="4" t="s">
        <v>20</v>
      </c>
      <c r="L38" s="3"/>
      <c r="M38" s="4" t="s">
        <v>20</v>
      </c>
      <c r="N38" s="3"/>
      <c r="O38" s="4" t="s">
        <v>20</v>
      </c>
      <c r="P38" s="3"/>
      <c r="Q38" s="4" t="s">
        <v>20</v>
      </c>
      <c r="R38" s="3"/>
      <c r="S38" s="4" t="s">
        <v>20</v>
      </c>
      <c r="T38" s="3"/>
      <c r="U38" s="4" t="s">
        <v>20</v>
      </c>
      <c r="V38" s="3"/>
      <c r="W38" s="4" t="s">
        <v>20</v>
      </c>
      <c r="X38" s="3"/>
      <c r="Y38" s="4" t="s">
        <v>20</v>
      </c>
      <c r="Z38" s="3"/>
      <c r="AA38" s="23" t="s">
        <v>20</v>
      </c>
      <c r="AB38" s="24"/>
      <c r="AC38" s="9" t="s">
        <v>21</v>
      </c>
    </row>
    <row r="39" spans="1:29" ht="24.75" customHeight="1">
      <c r="A39" s="162" t="s">
        <v>50</v>
      </c>
      <c r="B39" s="163"/>
      <c r="C39" s="164"/>
      <c r="D39" s="3"/>
      <c r="E39" s="4" t="s">
        <v>21</v>
      </c>
      <c r="F39" s="3"/>
      <c r="G39" s="4" t="s">
        <v>21</v>
      </c>
      <c r="H39" s="3"/>
      <c r="I39" s="4" t="s">
        <v>21</v>
      </c>
      <c r="J39" s="3"/>
      <c r="K39" s="4" t="s">
        <v>21</v>
      </c>
      <c r="L39" s="3"/>
      <c r="M39" s="4" t="s">
        <v>21</v>
      </c>
      <c r="N39" s="3"/>
      <c r="O39" s="4" t="s">
        <v>21</v>
      </c>
      <c r="P39" s="3"/>
      <c r="Q39" s="4" t="s">
        <v>21</v>
      </c>
      <c r="R39" s="3"/>
      <c r="S39" s="4" t="s">
        <v>21</v>
      </c>
      <c r="T39" s="3"/>
      <c r="U39" s="4" t="s">
        <v>21</v>
      </c>
      <c r="V39" s="3"/>
      <c r="W39" s="4" t="s">
        <v>21</v>
      </c>
      <c r="X39" s="3"/>
      <c r="Y39" s="4" t="s">
        <v>21</v>
      </c>
      <c r="Z39" s="3"/>
      <c r="AA39" s="23" t="s">
        <v>21</v>
      </c>
      <c r="AB39" s="24"/>
      <c r="AC39" s="9" t="s">
        <v>21</v>
      </c>
    </row>
    <row r="40" spans="1:29" ht="24.75" customHeight="1" thickBot="1">
      <c r="A40" s="159" t="s">
        <v>62</v>
      </c>
      <c r="B40" s="160"/>
      <c r="C40" s="161"/>
      <c r="D40" s="3"/>
      <c r="E40" s="4" t="s">
        <v>21</v>
      </c>
      <c r="F40" s="3"/>
      <c r="G40" s="4" t="s">
        <v>21</v>
      </c>
      <c r="H40" s="3"/>
      <c r="I40" s="4" t="s">
        <v>21</v>
      </c>
      <c r="J40" s="3"/>
      <c r="K40" s="4" t="s">
        <v>21</v>
      </c>
      <c r="L40" s="3"/>
      <c r="M40" s="4" t="s">
        <v>21</v>
      </c>
      <c r="N40" s="3"/>
      <c r="O40" s="4" t="s">
        <v>21</v>
      </c>
      <c r="P40" s="3"/>
      <c r="Q40" s="4" t="s">
        <v>21</v>
      </c>
      <c r="R40" s="3"/>
      <c r="S40" s="4" t="s">
        <v>21</v>
      </c>
      <c r="T40" s="3"/>
      <c r="U40" s="4" t="s">
        <v>21</v>
      </c>
      <c r="V40" s="3"/>
      <c r="W40" s="4" t="s">
        <v>21</v>
      </c>
      <c r="X40" s="3"/>
      <c r="Y40" s="4" t="s">
        <v>21</v>
      </c>
      <c r="Z40" s="3"/>
      <c r="AA40" s="23" t="s">
        <v>21</v>
      </c>
      <c r="AB40" s="24"/>
      <c r="AC40" s="9" t="s">
        <v>21</v>
      </c>
    </row>
    <row r="41" spans="1:29" ht="24.75" customHeight="1" thickTop="1">
      <c r="A41" s="77" t="s">
        <v>25</v>
      </c>
      <c r="B41" s="78"/>
      <c r="C41" s="79"/>
      <c r="D41" s="153">
        <v>60000</v>
      </c>
      <c r="E41" s="154"/>
      <c r="F41" s="153">
        <v>60000</v>
      </c>
      <c r="G41" s="154"/>
      <c r="H41" s="153">
        <v>60000</v>
      </c>
      <c r="I41" s="154"/>
      <c r="J41" s="153">
        <v>60000</v>
      </c>
      <c r="K41" s="154"/>
      <c r="L41" s="153">
        <v>60000</v>
      </c>
      <c r="M41" s="154"/>
      <c r="N41" s="153">
        <v>60000</v>
      </c>
      <c r="O41" s="154"/>
      <c r="P41" s="153">
        <v>60000</v>
      </c>
      <c r="Q41" s="154"/>
      <c r="R41" s="153">
        <v>60000</v>
      </c>
      <c r="S41" s="154"/>
      <c r="T41" s="153">
        <v>60000</v>
      </c>
      <c r="U41" s="154"/>
      <c r="V41" s="153">
        <v>60000</v>
      </c>
      <c r="W41" s="154"/>
      <c r="X41" s="153">
        <v>60000</v>
      </c>
      <c r="Y41" s="154"/>
      <c r="Z41" s="153">
        <v>60000</v>
      </c>
      <c r="AA41" s="154"/>
      <c r="AB41" s="235"/>
      <c r="AC41" s="236"/>
    </row>
    <row r="42" spans="1:29" ht="24.75" customHeight="1">
      <c r="A42" s="162" t="s">
        <v>50</v>
      </c>
      <c r="B42" s="163"/>
      <c r="C42" s="164"/>
      <c r="D42" s="94"/>
      <c r="E42" s="95"/>
      <c r="F42" s="94"/>
      <c r="G42" s="95"/>
      <c r="H42" s="94"/>
      <c r="I42" s="95"/>
      <c r="J42" s="94"/>
      <c r="K42" s="95"/>
      <c r="L42" s="94"/>
      <c r="M42" s="95"/>
      <c r="N42" s="94"/>
      <c r="O42" s="95"/>
      <c r="P42" s="94"/>
      <c r="Q42" s="95"/>
      <c r="R42" s="94"/>
      <c r="S42" s="95"/>
      <c r="T42" s="94"/>
      <c r="U42" s="95"/>
      <c r="V42" s="94"/>
      <c r="W42" s="95"/>
      <c r="X42" s="94"/>
      <c r="Y42" s="95"/>
      <c r="Z42" s="94"/>
      <c r="AA42" s="95"/>
      <c r="AB42" s="230"/>
      <c r="AC42" s="209"/>
    </row>
    <row r="43" spans="1:29" ht="24.75" customHeight="1">
      <c r="A43" s="165" t="s">
        <v>27</v>
      </c>
      <c r="B43" s="166"/>
      <c r="C43" s="163"/>
      <c r="D43" s="94"/>
      <c r="E43" s="95"/>
      <c r="F43" s="94"/>
      <c r="G43" s="95"/>
      <c r="H43" s="94"/>
      <c r="I43" s="95"/>
      <c r="J43" s="94"/>
      <c r="K43" s="95"/>
      <c r="L43" s="94"/>
      <c r="M43" s="95"/>
      <c r="N43" s="94"/>
      <c r="O43" s="95"/>
      <c r="P43" s="94"/>
      <c r="Q43" s="95"/>
      <c r="R43" s="94"/>
      <c r="S43" s="95"/>
      <c r="T43" s="94"/>
      <c r="U43" s="95"/>
      <c r="V43" s="94"/>
      <c r="W43" s="95"/>
      <c r="X43" s="94"/>
      <c r="Y43" s="95"/>
      <c r="Z43" s="94"/>
      <c r="AA43" s="95"/>
      <c r="AB43" s="230"/>
      <c r="AC43" s="209"/>
    </row>
    <row r="44" spans="1:29" ht="24.75" customHeight="1" thickBot="1">
      <c r="A44" s="159" t="s">
        <v>51</v>
      </c>
      <c r="B44" s="160"/>
      <c r="C44" s="161"/>
      <c r="D44" s="142"/>
      <c r="E44" s="143"/>
      <c r="F44" s="142"/>
      <c r="G44" s="143"/>
      <c r="H44" s="142"/>
      <c r="I44" s="143"/>
      <c r="J44" s="142"/>
      <c r="K44" s="143"/>
      <c r="L44" s="142"/>
      <c r="M44" s="143"/>
      <c r="N44" s="142"/>
      <c r="O44" s="143"/>
      <c r="P44" s="142"/>
      <c r="Q44" s="143"/>
      <c r="R44" s="142"/>
      <c r="S44" s="143"/>
      <c r="T44" s="142"/>
      <c r="U44" s="143"/>
      <c r="V44" s="142"/>
      <c r="W44" s="143"/>
      <c r="X44" s="142"/>
      <c r="Y44" s="143"/>
      <c r="Z44" s="142"/>
      <c r="AA44" s="143"/>
      <c r="AB44" s="234"/>
      <c r="AC44" s="215"/>
    </row>
    <row r="45" spans="1:29" ht="24.75" customHeight="1" thickTop="1">
      <c r="A45" s="148" t="s">
        <v>43</v>
      </c>
      <c r="B45" s="28"/>
      <c r="C45" s="12" t="s">
        <v>44</v>
      </c>
      <c r="D45" s="153"/>
      <c r="E45" s="154"/>
      <c r="F45" s="153"/>
      <c r="G45" s="154"/>
      <c r="H45" s="153"/>
      <c r="I45" s="154"/>
      <c r="J45" s="153"/>
      <c r="K45" s="154"/>
      <c r="L45" s="153"/>
      <c r="M45" s="154"/>
      <c r="N45" s="153"/>
      <c r="O45" s="154"/>
      <c r="P45" s="153"/>
      <c r="Q45" s="154"/>
      <c r="R45" s="153"/>
      <c r="S45" s="154"/>
      <c r="T45" s="153"/>
      <c r="U45" s="154"/>
      <c r="V45" s="153"/>
      <c r="W45" s="154"/>
      <c r="X45" s="153"/>
      <c r="Y45" s="154"/>
      <c r="Z45" s="153"/>
      <c r="AA45" s="154"/>
      <c r="AB45" s="235"/>
      <c r="AC45" s="236"/>
    </row>
    <row r="46" spans="1:29" ht="24.75" customHeight="1">
      <c r="A46" s="149"/>
      <c r="B46" s="16"/>
      <c r="C46" s="7" t="s">
        <v>45</v>
      </c>
      <c r="D46" s="94"/>
      <c r="E46" s="95"/>
      <c r="F46" s="94"/>
      <c r="G46" s="95"/>
      <c r="H46" s="94"/>
      <c r="I46" s="95"/>
      <c r="J46" s="94"/>
      <c r="K46" s="95"/>
      <c r="L46" s="94"/>
      <c r="M46" s="95"/>
      <c r="N46" s="94"/>
      <c r="O46" s="95"/>
      <c r="P46" s="94"/>
      <c r="Q46" s="95"/>
      <c r="R46" s="94"/>
      <c r="S46" s="95"/>
      <c r="T46" s="94"/>
      <c r="U46" s="95"/>
      <c r="V46" s="94"/>
      <c r="W46" s="95"/>
      <c r="X46" s="94"/>
      <c r="Y46" s="95"/>
      <c r="Z46" s="94"/>
      <c r="AA46" s="95"/>
      <c r="AB46" s="230"/>
      <c r="AC46" s="209"/>
    </row>
    <row r="47" spans="1:29" ht="24.75" customHeight="1">
      <c r="A47" s="149"/>
      <c r="B47" s="16"/>
      <c r="C47" s="7" t="s">
        <v>46</v>
      </c>
      <c r="D47" s="94"/>
      <c r="E47" s="95"/>
      <c r="F47" s="94"/>
      <c r="G47" s="95"/>
      <c r="H47" s="94"/>
      <c r="I47" s="95"/>
      <c r="J47" s="94"/>
      <c r="K47" s="95"/>
      <c r="L47" s="94"/>
      <c r="M47" s="95"/>
      <c r="N47" s="94"/>
      <c r="O47" s="95"/>
      <c r="P47" s="94"/>
      <c r="Q47" s="95"/>
      <c r="R47" s="94"/>
      <c r="S47" s="95"/>
      <c r="T47" s="94"/>
      <c r="U47" s="95"/>
      <c r="V47" s="94"/>
      <c r="W47" s="95"/>
      <c r="X47" s="94"/>
      <c r="Y47" s="95"/>
      <c r="Z47" s="94"/>
      <c r="AA47" s="95"/>
      <c r="AB47" s="230"/>
      <c r="AC47" s="209"/>
    </row>
    <row r="48" spans="1:29" ht="24.75" customHeight="1">
      <c r="A48" s="149"/>
      <c r="B48" s="100" t="s">
        <v>28</v>
      </c>
      <c r="C48" s="101"/>
      <c r="D48" s="94"/>
      <c r="E48" s="95"/>
      <c r="F48" s="94"/>
      <c r="G48" s="95"/>
      <c r="H48" s="94"/>
      <c r="I48" s="95"/>
      <c r="J48" s="94"/>
      <c r="K48" s="95"/>
      <c r="L48" s="94"/>
      <c r="M48" s="95"/>
      <c r="N48" s="94"/>
      <c r="O48" s="95"/>
      <c r="P48" s="94"/>
      <c r="Q48" s="95"/>
      <c r="R48" s="94"/>
      <c r="S48" s="95"/>
      <c r="T48" s="94"/>
      <c r="U48" s="95"/>
      <c r="V48" s="94"/>
      <c r="W48" s="95"/>
      <c r="X48" s="94"/>
      <c r="Y48" s="95"/>
      <c r="Z48" s="94"/>
      <c r="AA48" s="95"/>
      <c r="AB48" s="230"/>
      <c r="AC48" s="209"/>
    </row>
    <row r="49" spans="1:29" ht="24.75" customHeight="1">
      <c r="A49" s="149"/>
      <c r="B49" s="100" t="s">
        <v>29</v>
      </c>
      <c r="C49" s="101"/>
      <c r="D49" s="94"/>
      <c r="E49" s="95"/>
      <c r="F49" s="94"/>
      <c r="G49" s="95"/>
      <c r="H49" s="94"/>
      <c r="I49" s="95"/>
      <c r="J49" s="94"/>
      <c r="K49" s="95"/>
      <c r="L49" s="94"/>
      <c r="M49" s="95"/>
      <c r="N49" s="94"/>
      <c r="O49" s="95"/>
      <c r="P49" s="94"/>
      <c r="Q49" s="95"/>
      <c r="R49" s="94"/>
      <c r="S49" s="95"/>
      <c r="T49" s="94"/>
      <c r="U49" s="95"/>
      <c r="V49" s="94"/>
      <c r="W49" s="95"/>
      <c r="X49" s="94"/>
      <c r="Y49" s="95"/>
      <c r="Z49" s="94"/>
      <c r="AA49" s="95"/>
      <c r="AB49" s="230"/>
      <c r="AC49" s="209"/>
    </row>
    <row r="50" spans="1:29" ht="24.75" customHeight="1" thickBot="1">
      <c r="A50" s="150"/>
      <c r="B50" s="138" t="s">
        <v>30</v>
      </c>
      <c r="C50" s="139"/>
      <c r="D50" s="142"/>
      <c r="E50" s="143"/>
      <c r="F50" s="142"/>
      <c r="G50" s="143"/>
      <c r="H50" s="142"/>
      <c r="I50" s="143"/>
      <c r="J50" s="142"/>
      <c r="K50" s="143"/>
      <c r="L50" s="142"/>
      <c r="M50" s="143"/>
      <c r="N50" s="142"/>
      <c r="O50" s="143"/>
      <c r="P50" s="142"/>
      <c r="Q50" s="143"/>
      <c r="R50" s="142"/>
      <c r="S50" s="143"/>
      <c r="T50" s="142"/>
      <c r="U50" s="143"/>
      <c r="V50" s="142"/>
      <c r="W50" s="143"/>
      <c r="X50" s="142"/>
      <c r="Y50" s="143"/>
      <c r="Z50" s="142"/>
      <c r="AA50" s="143"/>
      <c r="AB50" s="234"/>
      <c r="AC50" s="215"/>
    </row>
    <row r="51" spans="1:29" ht="24.75" customHeight="1" thickTop="1">
      <c r="A51" s="77" t="s">
        <v>31</v>
      </c>
      <c r="B51" s="78"/>
      <c r="C51" s="79"/>
      <c r="D51" s="82">
        <f>SUM(D41:D50)</f>
        <v>60000</v>
      </c>
      <c r="E51" s="83"/>
      <c r="F51" s="82">
        <f t="shared" ref="F51" si="44">SUM(F41:F50)</f>
        <v>60000</v>
      </c>
      <c r="G51" s="83"/>
      <c r="H51" s="82">
        <f t="shared" ref="H51" si="45">SUM(H41:H50)</f>
        <v>60000</v>
      </c>
      <c r="I51" s="83"/>
      <c r="J51" s="82">
        <f t="shared" ref="J51" si="46">SUM(J41:J50)</f>
        <v>60000</v>
      </c>
      <c r="K51" s="83"/>
      <c r="L51" s="82">
        <f t="shared" ref="L51" si="47">SUM(L41:L50)</f>
        <v>60000</v>
      </c>
      <c r="M51" s="83"/>
      <c r="N51" s="82">
        <f t="shared" ref="N51" si="48">SUM(N41:N50)</f>
        <v>60000</v>
      </c>
      <c r="O51" s="83"/>
      <c r="P51" s="82"/>
      <c r="Q51" s="83"/>
      <c r="R51" s="82"/>
      <c r="S51" s="83"/>
      <c r="T51" s="82"/>
      <c r="U51" s="83"/>
      <c r="V51" s="82"/>
      <c r="W51" s="83"/>
      <c r="X51" s="82"/>
      <c r="Y51" s="83"/>
      <c r="Z51" s="82"/>
      <c r="AA51" s="83"/>
      <c r="AB51" s="228"/>
      <c r="AC51" s="207"/>
    </row>
    <row r="52" spans="1:29" ht="24.75" customHeight="1" thickBot="1">
      <c r="A52" s="133" t="s">
        <v>40</v>
      </c>
      <c r="B52" s="134"/>
      <c r="C52" s="135"/>
      <c r="D52" s="116"/>
      <c r="E52" s="117"/>
      <c r="F52" s="116"/>
      <c r="G52" s="117"/>
      <c r="H52" s="116"/>
      <c r="I52" s="117"/>
      <c r="J52" s="116"/>
      <c r="K52" s="117"/>
      <c r="L52" s="116"/>
      <c r="M52" s="117"/>
      <c r="N52" s="116"/>
      <c r="O52" s="117"/>
      <c r="P52" s="116"/>
      <c r="Q52" s="117"/>
      <c r="R52" s="116"/>
      <c r="S52" s="117"/>
      <c r="T52" s="116"/>
      <c r="U52" s="117"/>
      <c r="V52" s="116"/>
      <c r="W52" s="117"/>
      <c r="X52" s="116"/>
      <c r="Y52" s="117"/>
      <c r="Z52" s="116"/>
      <c r="AA52" s="117"/>
      <c r="AB52" s="233"/>
      <c r="AC52" s="212"/>
    </row>
    <row r="53" spans="1:29" ht="24.75" customHeight="1" thickBot="1">
      <c r="A53" s="122" t="s">
        <v>19</v>
      </c>
      <c r="B53" s="123"/>
      <c r="C53" s="124"/>
      <c r="D53" s="127">
        <f>D51+D52</f>
        <v>60000</v>
      </c>
      <c r="E53" s="128"/>
      <c r="F53" s="127">
        <f t="shared" ref="F53" si="49">F51+F52</f>
        <v>60000</v>
      </c>
      <c r="G53" s="128"/>
      <c r="H53" s="127">
        <f t="shared" ref="H53" si="50">H51+H52</f>
        <v>60000</v>
      </c>
      <c r="I53" s="128"/>
      <c r="J53" s="127">
        <f t="shared" ref="J53" si="51">J51+J52</f>
        <v>60000</v>
      </c>
      <c r="K53" s="128"/>
      <c r="L53" s="127">
        <f t="shared" ref="L53" si="52">L51+L52</f>
        <v>60000</v>
      </c>
      <c r="M53" s="128"/>
      <c r="N53" s="127">
        <f t="shared" ref="N53" si="53">N51+N52</f>
        <v>60000</v>
      </c>
      <c r="O53" s="128"/>
      <c r="P53" s="127">
        <f t="shared" ref="P53" si="54">P51+P52</f>
        <v>0</v>
      </c>
      <c r="Q53" s="128"/>
      <c r="R53" s="127">
        <f t="shared" ref="R53" si="55">R51+R52</f>
        <v>0</v>
      </c>
      <c r="S53" s="128"/>
      <c r="T53" s="127">
        <f t="shared" ref="T53" si="56">T51+T52</f>
        <v>0</v>
      </c>
      <c r="U53" s="128"/>
      <c r="V53" s="127">
        <f t="shared" ref="V53" si="57">V51+V52</f>
        <v>0</v>
      </c>
      <c r="W53" s="128"/>
      <c r="X53" s="127">
        <f t="shared" ref="X53" si="58">X51+X52</f>
        <v>0</v>
      </c>
      <c r="Y53" s="128"/>
      <c r="Z53" s="127">
        <f t="shared" ref="Z53" si="59">Z51+Z52</f>
        <v>0</v>
      </c>
      <c r="AA53" s="128"/>
      <c r="AB53" s="232"/>
      <c r="AC53" s="210"/>
    </row>
    <row r="54" spans="1:29" ht="24.75" customHeight="1">
      <c r="A54" s="88" t="s">
        <v>33</v>
      </c>
      <c r="B54" s="108" t="s">
        <v>34</v>
      </c>
      <c r="C54" s="109"/>
      <c r="D54" s="92">
        <f>D41*0.003</f>
        <v>180</v>
      </c>
      <c r="E54" s="93"/>
      <c r="F54" s="92">
        <f t="shared" ref="F54" si="60">F41*0.003</f>
        <v>180</v>
      </c>
      <c r="G54" s="93"/>
      <c r="H54" s="92">
        <f t="shared" ref="H54" si="61">H41*0.003</f>
        <v>180</v>
      </c>
      <c r="I54" s="93"/>
      <c r="J54" s="92">
        <f t="shared" ref="J54" si="62">J41*0.003</f>
        <v>180</v>
      </c>
      <c r="K54" s="93"/>
      <c r="L54" s="92">
        <f t="shared" ref="L54" si="63">L41*0.003</f>
        <v>180</v>
      </c>
      <c r="M54" s="93"/>
      <c r="N54" s="92">
        <f t="shared" ref="N54" si="64">N41*0.003</f>
        <v>180</v>
      </c>
      <c r="O54" s="93"/>
      <c r="P54" s="92"/>
      <c r="Q54" s="93"/>
      <c r="R54" s="92"/>
      <c r="S54" s="93"/>
      <c r="T54" s="92"/>
      <c r="U54" s="93"/>
      <c r="V54" s="92"/>
      <c r="W54" s="93"/>
      <c r="X54" s="92"/>
      <c r="Y54" s="93"/>
      <c r="Z54" s="92"/>
      <c r="AA54" s="93"/>
      <c r="AB54" s="231"/>
      <c r="AC54" s="211"/>
    </row>
    <row r="55" spans="1:29" ht="24.75" customHeight="1">
      <c r="A55" s="89"/>
      <c r="B55" s="100" t="s">
        <v>35</v>
      </c>
      <c r="C55" s="101"/>
      <c r="D55" s="94"/>
      <c r="E55" s="95"/>
      <c r="F55" s="94"/>
      <c r="G55" s="95"/>
      <c r="H55" s="94"/>
      <c r="I55" s="95"/>
      <c r="J55" s="94"/>
      <c r="K55" s="95"/>
      <c r="L55" s="94"/>
      <c r="M55" s="95"/>
      <c r="N55" s="94"/>
      <c r="O55" s="95"/>
      <c r="P55" s="94"/>
      <c r="Q55" s="95"/>
      <c r="R55" s="94"/>
      <c r="S55" s="95"/>
      <c r="T55" s="94"/>
      <c r="U55" s="95"/>
      <c r="V55" s="94"/>
      <c r="W55" s="95"/>
      <c r="X55" s="94"/>
      <c r="Y55" s="95"/>
      <c r="Z55" s="94"/>
      <c r="AA55" s="95"/>
      <c r="AB55" s="230"/>
      <c r="AC55" s="209"/>
    </row>
    <row r="56" spans="1:29" ht="24.75" customHeight="1">
      <c r="A56" s="89"/>
      <c r="B56" s="100" t="s">
        <v>48</v>
      </c>
      <c r="C56" s="101"/>
      <c r="D56" s="94"/>
      <c r="E56" s="95"/>
      <c r="F56" s="94"/>
      <c r="G56" s="95"/>
      <c r="H56" s="94"/>
      <c r="I56" s="95"/>
      <c r="J56" s="94"/>
      <c r="K56" s="95"/>
      <c r="L56" s="94"/>
      <c r="M56" s="95"/>
      <c r="N56" s="94"/>
      <c r="O56" s="95"/>
      <c r="P56" s="94"/>
      <c r="Q56" s="95"/>
      <c r="R56" s="94"/>
      <c r="S56" s="95"/>
      <c r="T56" s="94"/>
      <c r="U56" s="95"/>
      <c r="V56" s="94"/>
      <c r="W56" s="95"/>
      <c r="X56" s="94"/>
      <c r="Y56" s="95"/>
      <c r="Z56" s="94"/>
      <c r="AA56" s="269"/>
      <c r="AB56" s="230"/>
      <c r="AC56" s="209"/>
    </row>
    <row r="57" spans="1:29" ht="24.75" customHeight="1">
      <c r="A57" s="90"/>
      <c r="B57" s="100" t="s">
        <v>49</v>
      </c>
      <c r="C57" s="101"/>
      <c r="D57" s="82"/>
      <c r="E57" s="83"/>
      <c r="F57" s="82"/>
      <c r="G57" s="83"/>
      <c r="H57" s="82"/>
      <c r="I57" s="83"/>
      <c r="J57" s="82"/>
      <c r="K57" s="83"/>
      <c r="L57" s="82"/>
      <c r="M57" s="83"/>
      <c r="N57" s="82"/>
      <c r="O57" s="83"/>
      <c r="P57" s="82"/>
      <c r="Q57" s="83"/>
      <c r="R57" s="82"/>
      <c r="S57" s="83"/>
      <c r="T57" s="82"/>
      <c r="U57" s="83"/>
      <c r="V57" s="82"/>
      <c r="W57" s="83"/>
      <c r="X57" s="82"/>
      <c r="Y57" s="83"/>
      <c r="Z57" s="82"/>
      <c r="AA57" s="227"/>
      <c r="AB57" s="228"/>
      <c r="AC57" s="207"/>
    </row>
    <row r="58" spans="1:29" ht="24.75" customHeight="1" thickBot="1">
      <c r="A58" s="91"/>
      <c r="B58" s="112" t="s">
        <v>52</v>
      </c>
      <c r="C58" s="113"/>
      <c r="D58" s="71"/>
      <c r="E58" s="72"/>
      <c r="F58" s="71"/>
      <c r="G58" s="72"/>
      <c r="H58" s="71"/>
      <c r="I58" s="72"/>
      <c r="J58" s="71"/>
      <c r="K58" s="72"/>
      <c r="L58" s="71"/>
      <c r="M58" s="72"/>
      <c r="N58" s="71"/>
      <c r="O58" s="72"/>
      <c r="P58" s="71"/>
      <c r="Q58" s="72"/>
      <c r="R58" s="71"/>
      <c r="S58" s="72"/>
      <c r="T58" s="71"/>
      <c r="U58" s="72"/>
      <c r="V58" s="71"/>
      <c r="W58" s="72"/>
      <c r="X58" s="71"/>
      <c r="Y58" s="72"/>
      <c r="Z58" s="71"/>
      <c r="AA58" s="326"/>
      <c r="AB58" s="229"/>
      <c r="AC58" s="208"/>
    </row>
    <row r="59" spans="1:29" ht="24.75" customHeight="1" thickBot="1">
      <c r="A59" s="77" t="s">
        <v>37</v>
      </c>
      <c r="B59" s="78"/>
      <c r="C59" s="79"/>
      <c r="D59" s="82">
        <f>SUM(D54:D58)</f>
        <v>180</v>
      </c>
      <c r="E59" s="83"/>
      <c r="F59" s="82">
        <f t="shared" ref="F59" si="65">SUM(F54:F58)</f>
        <v>180</v>
      </c>
      <c r="G59" s="83"/>
      <c r="H59" s="82">
        <f t="shared" ref="H59" si="66">SUM(H54:H58)</f>
        <v>180</v>
      </c>
      <c r="I59" s="83"/>
      <c r="J59" s="82">
        <f t="shared" ref="J59" si="67">SUM(J54:J58)</f>
        <v>180</v>
      </c>
      <c r="K59" s="83"/>
      <c r="L59" s="82">
        <f t="shared" ref="L59" si="68">SUM(L54:L58)</f>
        <v>180</v>
      </c>
      <c r="M59" s="83"/>
      <c r="N59" s="82">
        <f t="shared" ref="N59" si="69">SUM(N54:N58)</f>
        <v>180</v>
      </c>
      <c r="O59" s="83"/>
      <c r="P59" s="82">
        <f t="shared" ref="P59" si="70">SUM(P54:P58)</f>
        <v>0</v>
      </c>
      <c r="Q59" s="83"/>
      <c r="R59" s="82">
        <f t="shared" ref="R59" si="71">SUM(R54:R58)</f>
        <v>0</v>
      </c>
      <c r="S59" s="83"/>
      <c r="T59" s="82">
        <f t="shared" ref="T59" si="72">SUM(T54:T58)</f>
        <v>0</v>
      </c>
      <c r="U59" s="83"/>
      <c r="V59" s="82">
        <f t="shared" ref="V59" si="73">SUM(V54:V58)</f>
        <v>0</v>
      </c>
      <c r="W59" s="83"/>
      <c r="X59" s="82">
        <f t="shared" ref="X59" si="74">SUM(X54:X58)</f>
        <v>0</v>
      </c>
      <c r="Y59" s="83"/>
      <c r="Z59" s="82">
        <f t="shared" ref="Z59" si="75">SUM(Z54:Z58)</f>
        <v>0</v>
      </c>
      <c r="AA59" s="227"/>
      <c r="AB59" s="228"/>
      <c r="AC59" s="207"/>
    </row>
    <row r="60" spans="1:29" ht="24.75" customHeight="1" thickTop="1" thickBot="1">
      <c r="A60" s="66" t="s">
        <v>38</v>
      </c>
      <c r="B60" s="67"/>
      <c r="C60" s="68"/>
      <c r="D60" s="60">
        <f>D53-D59</f>
        <v>59820</v>
      </c>
      <c r="E60" s="61"/>
      <c r="F60" s="60">
        <f>F53-F59</f>
        <v>59820</v>
      </c>
      <c r="G60" s="61"/>
      <c r="H60" s="60">
        <f>H53-H59</f>
        <v>59820</v>
      </c>
      <c r="I60" s="61"/>
      <c r="J60" s="60">
        <f>J53-J59</f>
        <v>59820</v>
      </c>
      <c r="K60" s="61"/>
      <c r="L60" s="60">
        <f>L53-L59</f>
        <v>59820</v>
      </c>
      <c r="M60" s="61"/>
      <c r="N60" s="60">
        <f>N53-N59</f>
        <v>59820</v>
      </c>
      <c r="O60" s="61"/>
      <c r="P60" s="60">
        <f>P53-P59</f>
        <v>0</v>
      </c>
      <c r="Q60" s="61"/>
      <c r="R60" s="60">
        <f>R53-R59</f>
        <v>0</v>
      </c>
      <c r="S60" s="61"/>
      <c r="T60" s="60">
        <f>T53-T59</f>
        <v>0</v>
      </c>
      <c r="U60" s="61"/>
      <c r="V60" s="60">
        <f>V53-V59</f>
        <v>0</v>
      </c>
      <c r="W60" s="61"/>
      <c r="X60" s="60">
        <f>X51-X59</f>
        <v>0</v>
      </c>
      <c r="Y60" s="61"/>
      <c r="Z60" s="60">
        <f>Z53-Z59</f>
        <v>0</v>
      </c>
      <c r="AA60" s="225"/>
      <c r="AB60" s="226"/>
      <c r="AC60" s="206"/>
    </row>
  </sheetData>
  <mergeCells count="616">
    <mergeCell ref="T60:U60"/>
    <mergeCell ref="V60:W60"/>
    <mergeCell ref="X60:Y60"/>
    <mergeCell ref="Z60:AA60"/>
    <mergeCell ref="AB60:AC60"/>
    <mergeCell ref="A59:C59"/>
    <mergeCell ref="D59:E59"/>
    <mergeCell ref="F59:G59"/>
    <mergeCell ref="H59:I59"/>
    <mergeCell ref="J59:K59"/>
    <mergeCell ref="A60:C60"/>
    <mergeCell ref="D60:E60"/>
    <mergeCell ref="F60:G60"/>
    <mergeCell ref="H60:I60"/>
    <mergeCell ref="J60:K60"/>
    <mergeCell ref="L60:M60"/>
    <mergeCell ref="N60:O60"/>
    <mergeCell ref="P60:Q60"/>
    <mergeCell ref="R60:S60"/>
    <mergeCell ref="L59:M59"/>
    <mergeCell ref="N59:O59"/>
    <mergeCell ref="P59:Q59"/>
    <mergeCell ref="R59:S59"/>
    <mergeCell ref="T59:U59"/>
    <mergeCell ref="T57:U57"/>
    <mergeCell ref="V57:W57"/>
    <mergeCell ref="X57:Y57"/>
    <mergeCell ref="Z57:AA57"/>
    <mergeCell ref="AB57:AC57"/>
    <mergeCell ref="T58:U58"/>
    <mergeCell ref="V58:W58"/>
    <mergeCell ref="X58:Y58"/>
    <mergeCell ref="Z58:AA58"/>
    <mergeCell ref="AB58:AC58"/>
    <mergeCell ref="V59:W59"/>
    <mergeCell ref="X59:Y59"/>
    <mergeCell ref="Z59:AA59"/>
    <mergeCell ref="AB59:AC59"/>
    <mergeCell ref="B58:C58"/>
    <mergeCell ref="D58:E58"/>
    <mergeCell ref="F58:G58"/>
    <mergeCell ref="H58:I58"/>
    <mergeCell ref="J58:K58"/>
    <mergeCell ref="L58:M58"/>
    <mergeCell ref="N58:O58"/>
    <mergeCell ref="P58:Q58"/>
    <mergeCell ref="R58:S58"/>
    <mergeCell ref="B57:C57"/>
    <mergeCell ref="D57:E57"/>
    <mergeCell ref="F57:G57"/>
    <mergeCell ref="H57:I57"/>
    <mergeCell ref="J57:K57"/>
    <mergeCell ref="L57:M57"/>
    <mergeCell ref="N57:O57"/>
    <mergeCell ref="P57:Q57"/>
    <mergeCell ref="R57:S57"/>
    <mergeCell ref="AB55:AC55"/>
    <mergeCell ref="B56:C56"/>
    <mergeCell ref="D56:E56"/>
    <mergeCell ref="F56:G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T53:U53"/>
    <mergeCell ref="V53:W53"/>
    <mergeCell ref="X53:Y53"/>
    <mergeCell ref="Z53:AA53"/>
    <mergeCell ref="AB53:AC53"/>
    <mergeCell ref="A54:A58"/>
    <mergeCell ref="B54:C54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B55:C55"/>
    <mergeCell ref="D55:E55"/>
    <mergeCell ref="F55:G55"/>
    <mergeCell ref="H55:I55"/>
    <mergeCell ref="A53:C53"/>
    <mergeCell ref="D53:E53"/>
    <mergeCell ref="F53:G53"/>
    <mergeCell ref="H53:I53"/>
    <mergeCell ref="J53:K53"/>
    <mergeCell ref="L53:M53"/>
    <mergeCell ref="N53:O53"/>
    <mergeCell ref="P53:Q53"/>
    <mergeCell ref="R53:S53"/>
    <mergeCell ref="Z51:AA51"/>
    <mergeCell ref="AB51:AC51"/>
    <mergeCell ref="A52:C52"/>
    <mergeCell ref="D52:E52"/>
    <mergeCell ref="F52:G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51:C51"/>
    <mergeCell ref="D51:E51"/>
    <mergeCell ref="F51:G51"/>
    <mergeCell ref="H51:I51"/>
    <mergeCell ref="J51:K51"/>
    <mergeCell ref="L51:M51"/>
    <mergeCell ref="N51:O51"/>
    <mergeCell ref="P51:Q51"/>
    <mergeCell ref="R51:S51"/>
    <mergeCell ref="P49:Q49"/>
    <mergeCell ref="R49:S49"/>
    <mergeCell ref="T49:U49"/>
    <mergeCell ref="V49:W49"/>
    <mergeCell ref="X49:Y49"/>
    <mergeCell ref="T51:U51"/>
    <mergeCell ref="V51:W51"/>
    <mergeCell ref="X51:Y51"/>
    <mergeCell ref="Z49:AA49"/>
    <mergeCell ref="AB49:AC49"/>
    <mergeCell ref="B50:C50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T47:U47"/>
    <mergeCell ref="V47:W47"/>
    <mergeCell ref="X47:Y47"/>
    <mergeCell ref="Z47:AA47"/>
    <mergeCell ref="AB47:AC47"/>
    <mergeCell ref="B48:C48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T45:U45"/>
    <mergeCell ref="V45:W45"/>
    <mergeCell ref="X45:Y45"/>
    <mergeCell ref="Z45:AA45"/>
    <mergeCell ref="AB45:AC45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45:A50"/>
    <mergeCell ref="D45:E45"/>
    <mergeCell ref="F45:G45"/>
    <mergeCell ref="H45:I45"/>
    <mergeCell ref="J45:K45"/>
    <mergeCell ref="L45:M45"/>
    <mergeCell ref="N45:O45"/>
    <mergeCell ref="P45:Q45"/>
    <mergeCell ref="R45:S45"/>
    <mergeCell ref="D47:E47"/>
    <mergeCell ref="F47:G47"/>
    <mergeCell ref="H47:I47"/>
    <mergeCell ref="J47:K47"/>
    <mergeCell ref="L47:M47"/>
    <mergeCell ref="N47:O47"/>
    <mergeCell ref="P47:Q47"/>
    <mergeCell ref="R47:S47"/>
    <mergeCell ref="B49:C49"/>
    <mergeCell ref="D49:E49"/>
    <mergeCell ref="F49:G49"/>
    <mergeCell ref="H49:I49"/>
    <mergeCell ref="J49:K49"/>
    <mergeCell ref="L49:M49"/>
    <mergeCell ref="N49:O49"/>
    <mergeCell ref="T44:U44"/>
    <mergeCell ref="V44:W44"/>
    <mergeCell ref="X44:Y44"/>
    <mergeCell ref="Z44:AA44"/>
    <mergeCell ref="AB44:AC44"/>
    <mergeCell ref="A43:C43"/>
    <mergeCell ref="D43:E43"/>
    <mergeCell ref="F43:G43"/>
    <mergeCell ref="H43:I43"/>
    <mergeCell ref="J43:K43"/>
    <mergeCell ref="A44:C44"/>
    <mergeCell ref="D44:E44"/>
    <mergeCell ref="F44:G44"/>
    <mergeCell ref="H44:I44"/>
    <mergeCell ref="J44:K44"/>
    <mergeCell ref="L44:M44"/>
    <mergeCell ref="N44:O44"/>
    <mergeCell ref="P44:Q44"/>
    <mergeCell ref="R44:S44"/>
    <mergeCell ref="L43:M43"/>
    <mergeCell ref="N43:O43"/>
    <mergeCell ref="P43:Q43"/>
    <mergeCell ref="R43:S43"/>
    <mergeCell ref="T43:U43"/>
    <mergeCell ref="T41:U41"/>
    <mergeCell ref="V41:W41"/>
    <mergeCell ref="X41:Y41"/>
    <mergeCell ref="Z41:AA41"/>
    <mergeCell ref="AB41:AC41"/>
    <mergeCell ref="T42:U42"/>
    <mergeCell ref="V42:W42"/>
    <mergeCell ref="X42:Y42"/>
    <mergeCell ref="Z42:AA42"/>
    <mergeCell ref="AB42:AC42"/>
    <mergeCell ref="V43:W43"/>
    <mergeCell ref="X43:Y43"/>
    <mergeCell ref="Z43:AA43"/>
    <mergeCell ref="AB43:AC43"/>
    <mergeCell ref="A42:C42"/>
    <mergeCell ref="D42:E42"/>
    <mergeCell ref="F42:G42"/>
    <mergeCell ref="H42:I42"/>
    <mergeCell ref="J42:K42"/>
    <mergeCell ref="L42:M42"/>
    <mergeCell ref="N42:O42"/>
    <mergeCell ref="P42:Q42"/>
    <mergeCell ref="R42:S42"/>
    <mergeCell ref="A41:C41"/>
    <mergeCell ref="D41:E41"/>
    <mergeCell ref="F41:G41"/>
    <mergeCell ref="H41:I41"/>
    <mergeCell ref="J41:K41"/>
    <mergeCell ref="L41:M41"/>
    <mergeCell ref="N41:O41"/>
    <mergeCell ref="P41:Q41"/>
    <mergeCell ref="R41:S41"/>
    <mergeCell ref="T36:U36"/>
    <mergeCell ref="V36:W36"/>
    <mergeCell ref="X36:Y36"/>
    <mergeCell ref="Z36:AA36"/>
    <mergeCell ref="AB36:AC36"/>
    <mergeCell ref="A37:C37"/>
    <mergeCell ref="A38:C38"/>
    <mergeCell ref="A39:C39"/>
    <mergeCell ref="A40:C40"/>
    <mergeCell ref="A36:C36"/>
    <mergeCell ref="D36:E36"/>
    <mergeCell ref="F36:G36"/>
    <mergeCell ref="H36:I36"/>
    <mergeCell ref="J36:K36"/>
    <mergeCell ref="L36:M36"/>
    <mergeCell ref="N36:O36"/>
    <mergeCell ref="P36:Q36"/>
    <mergeCell ref="R36:S36"/>
    <mergeCell ref="A31:AC32"/>
    <mergeCell ref="A33:D33"/>
    <mergeCell ref="E33:K33"/>
    <mergeCell ref="L33:R33"/>
    <mergeCell ref="S33:Y33"/>
    <mergeCell ref="Z33:AC33"/>
    <mergeCell ref="A34:D34"/>
    <mergeCell ref="E34:K34"/>
    <mergeCell ref="L34:R34"/>
    <mergeCell ref="S34:Y34"/>
    <mergeCell ref="Z34:AC34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27</vt:i4>
      </vt:variant>
    </vt:vector>
  </HeadingPairs>
  <TitlesOfParts>
    <vt:vector size="27" baseType="lpstr">
      <vt:lpstr>瀧浦</vt:lpstr>
      <vt:lpstr>松下</vt:lpstr>
      <vt:lpstr>宏稀</vt:lpstr>
      <vt:lpstr>大先</vt:lpstr>
      <vt:lpstr>0</vt:lpstr>
      <vt:lpstr>新田</vt:lpstr>
      <vt:lpstr>理恵</vt:lpstr>
      <vt:lpstr>北村</vt:lpstr>
      <vt:lpstr>山中</vt:lpstr>
      <vt:lpstr>伊藤</vt:lpstr>
      <vt:lpstr>友久</vt:lpstr>
      <vt:lpstr>マエダ</vt:lpstr>
      <vt:lpstr>土屋</vt:lpstr>
      <vt:lpstr>油谷</vt:lpstr>
      <vt:lpstr>弟</vt:lpstr>
      <vt:lpstr>兄</vt:lpstr>
      <vt:lpstr>新澤</vt:lpstr>
      <vt:lpstr>岡本</vt:lpstr>
      <vt:lpstr>田中</vt:lpstr>
      <vt:lpstr>こうざい</vt:lpstr>
      <vt:lpstr>交通手書き</vt:lpstr>
      <vt:lpstr>原本</vt:lpstr>
      <vt:lpstr>香山</vt:lpstr>
      <vt:lpstr>畑中</vt:lpstr>
      <vt:lpstr>霞末</vt:lpstr>
      <vt:lpstr>和哉</vt:lpstr>
      <vt:lpstr>静香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2026-06-29T08:38:19Z</cp:lastPrinted>
  <dcterms:created xsi:type="dcterms:W3CDTF">2015-06-05T18:19:34Z</dcterms:created>
  <dcterms:modified xsi:type="dcterms:W3CDTF">2026-06-29T08:55:27Z</dcterms:modified>
</cp:coreProperties>
</file>