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:\共有\事務\賃金台帳\2023\"/>
    </mc:Choice>
  </mc:AlternateContent>
  <xr:revisionPtr revIDLastSave="0" documentId="13_ncr:1_{3E9944B1-DC77-47D2-9C6E-22D7FE67A7DD}" xr6:coauthVersionLast="47" xr6:coauthVersionMax="47" xr10:uidLastSave="{00000000-0000-0000-0000-000000000000}"/>
  <bookViews>
    <workbookView xWindow="-120" yWindow="-120" windowWidth="29040" windowHeight="15720" tabRatio="592" activeTab="4" xr2:uid="{00000000-000D-0000-FFFF-FFFF00000000}"/>
  </bookViews>
  <sheets>
    <sheet name="原本" sheetId="2" r:id="rId1"/>
    <sheet name="前田 " sheetId="12" r:id="rId2"/>
    <sheet name="香山" sheetId="10" r:id="rId3"/>
    <sheet name="友久" sheetId="9" r:id="rId4"/>
    <sheet name="池内" sheetId="11" r:id="rId5"/>
    <sheet name="霞末" sheetId="6" r:id="rId6"/>
    <sheet name="畑中" sheetId="7" r:id="rId7"/>
    <sheet name="油谷" sheetId="14" r:id="rId8"/>
    <sheet name="田中" sheetId="23" r:id="rId9"/>
    <sheet name="鈴木" sheetId="3" r:id="rId10"/>
    <sheet name="香西" sheetId="34" r:id="rId11"/>
    <sheet name="檜垣" sheetId="41" r:id="rId12"/>
    <sheet name="瀧川" sheetId="37" r:id="rId13"/>
    <sheet name="小川清" sheetId="35" r:id="rId14"/>
    <sheet name="小川リエ" sheetId="36" r:id="rId15"/>
    <sheet name="足立" sheetId="40" r:id="rId16"/>
    <sheet name="中川" sheetId="39" r:id="rId17"/>
    <sheet name="土屋" sheetId="42" r:id="rId18"/>
    <sheet name="和哉" sheetId="17" r:id="rId19"/>
    <sheet name="宏稀" sheetId="16" r:id="rId20"/>
    <sheet name="中村初男" sheetId="30" r:id="rId21"/>
    <sheet name="山川善博" sheetId="31" r:id="rId22"/>
    <sheet name="岡本" sheetId="18" r:id="rId23"/>
    <sheet name="山兄" sheetId="5" r:id="rId24"/>
    <sheet name="山弟" sheetId="13" r:id="rId25"/>
    <sheet name="恵子" sheetId="21" r:id="rId26"/>
    <sheet name="豊子" sheetId="20" r:id="rId27"/>
    <sheet name="高木" sheetId="15" r:id="rId28"/>
    <sheet name="杜山" sheetId="8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" i="7" l="1"/>
  <c r="R23" i="7" s="1"/>
  <c r="R24" i="7" s="1"/>
  <c r="R29" i="7" s="1"/>
  <c r="T21" i="7"/>
  <c r="T23" i="7" s="1"/>
  <c r="T24" i="7" s="1"/>
  <c r="T29" i="7" s="1"/>
  <c r="X21" i="11"/>
  <c r="T21" i="11"/>
  <c r="T23" i="11" s="1"/>
  <c r="T24" i="11" s="1"/>
  <c r="T29" i="11" s="1"/>
  <c r="R21" i="11"/>
  <c r="R23" i="11" s="1"/>
  <c r="R24" i="11" s="1"/>
  <c r="R29" i="11" s="1"/>
  <c r="Z21" i="34"/>
  <c r="Z23" i="34" s="1"/>
  <c r="X21" i="34"/>
  <c r="X23" i="34" s="1"/>
  <c r="X24" i="34" s="1"/>
  <c r="X29" i="34" s="1"/>
  <c r="V21" i="34"/>
  <c r="V23" i="34" s="1"/>
  <c r="T21" i="34"/>
  <c r="T23" i="34" s="1"/>
  <c r="R21" i="34"/>
  <c r="R23" i="34" s="1"/>
  <c r="Z21" i="9"/>
  <c r="X21" i="9"/>
  <c r="X23" i="9" s="1"/>
  <c r="X24" i="9" s="1"/>
  <c r="X29" i="9" s="1"/>
  <c r="V21" i="9"/>
  <c r="V23" i="9" s="1"/>
  <c r="V24" i="9" s="1"/>
  <c r="V29" i="9" s="1"/>
  <c r="R21" i="9"/>
  <c r="V21" i="12"/>
  <c r="V23" i="12" s="1"/>
  <c r="V24" i="12" s="1"/>
  <c r="T21" i="12"/>
  <c r="T23" i="12" s="1"/>
  <c r="T24" i="12" s="1"/>
  <c r="R21" i="12"/>
  <c r="R23" i="12" s="1"/>
  <c r="R24" i="12" s="1"/>
  <c r="Z23" i="10"/>
  <c r="X23" i="10"/>
  <c r="X25" i="10" s="1"/>
  <c r="X26" i="10" s="1"/>
  <c r="X30" i="10" s="1"/>
  <c r="V23" i="10"/>
  <c r="V25" i="10" s="1"/>
  <c r="V26" i="10" s="1"/>
  <c r="V30" i="10" s="1"/>
  <c r="T23" i="10"/>
  <c r="T25" i="10" s="1"/>
  <c r="T26" i="10" s="1"/>
  <c r="T30" i="10" s="1"/>
  <c r="R23" i="10"/>
  <c r="R25" i="10" s="1"/>
  <c r="R26" i="10" s="1"/>
  <c r="R30" i="10" s="1"/>
  <c r="Z15" i="10"/>
  <c r="P17" i="10"/>
  <c r="P23" i="10" s="1"/>
  <c r="P25" i="10" s="1"/>
  <c r="P26" i="10" s="1"/>
  <c r="P30" i="10" s="1"/>
  <c r="N17" i="10"/>
  <c r="N23" i="10" s="1"/>
  <c r="N25" i="10" s="1"/>
  <c r="N26" i="10" s="1"/>
  <c r="N30" i="10" s="1"/>
  <c r="L17" i="10"/>
  <c r="L23" i="10" s="1"/>
  <c r="L25" i="10" s="1"/>
  <c r="L26" i="10" s="1"/>
  <c r="L30" i="10" s="1"/>
  <c r="J17" i="10"/>
  <c r="J23" i="10" s="1"/>
  <c r="J25" i="10" s="1"/>
  <c r="J26" i="10" s="1"/>
  <c r="J30" i="10" s="1"/>
  <c r="H17" i="10"/>
  <c r="H23" i="10" s="1"/>
  <c r="F15" i="10"/>
  <c r="H15" i="10"/>
  <c r="J15" i="10"/>
  <c r="L15" i="10"/>
  <c r="N15" i="10"/>
  <c r="P15" i="10"/>
  <c r="V15" i="10"/>
  <c r="X15" i="10"/>
  <c r="F23" i="10"/>
  <c r="F25" i="10" s="1"/>
  <c r="D15" i="10"/>
  <c r="D23" i="10" s="1"/>
  <c r="N21" i="12"/>
  <c r="D24" i="39"/>
  <c r="D23" i="39"/>
  <c r="F23" i="42"/>
  <c r="AB29" i="42"/>
  <c r="T23" i="42"/>
  <c r="T24" i="42" s="1"/>
  <c r="T29" i="42" s="1"/>
  <c r="D23" i="42"/>
  <c r="D24" i="42" s="1"/>
  <c r="D29" i="42" s="1"/>
  <c r="Z21" i="42"/>
  <c r="Z23" i="42" s="1"/>
  <c r="X21" i="42"/>
  <c r="X23" i="42" s="1"/>
  <c r="X24" i="42" s="1"/>
  <c r="X29" i="42" s="1"/>
  <c r="V21" i="42"/>
  <c r="V23" i="42" s="1"/>
  <c r="T21" i="42"/>
  <c r="R21" i="42"/>
  <c r="R23" i="42" s="1"/>
  <c r="P21" i="42"/>
  <c r="P23" i="42" s="1"/>
  <c r="N21" i="42"/>
  <c r="N23" i="42" s="1"/>
  <c r="L21" i="42"/>
  <c r="L23" i="42" s="1"/>
  <c r="J21" i="42"/>
  <c r="J23" i="42" s="1"/>
  <c r="H21" i="42"/>
  <c r="H23" i="42" s="1"/>
  <c r="F21" i="42"/>
  <c r="D21" i="42"/>
  <c r="H21" i="39"/>
  <c r="J21" i="39"/>
  <c r="H23" i="39" s="1"/>
  <c r="H24" i="39" s="1"/>
  <c r="D21" i="36"/>
  <c r="J21" i="35"/>
  <c r="J23" i="35"/>
  <c r="F29" i="35"/>
  <c r="D21" i="35"/>
  <c r="D23" i="35" s="1"/>
  <c r="J21" i="41"/>
  <c r="J23" i="41" s="1"/>
  <c r="J24" i="41" s="1"/>
  <c r="J29" i="41" s="1"/>
  <c r="AB29" i="41"/>
  <c r="D29" i="41"/>
  <c r="Z21" i="41"/>
  <c r="Z23" i="41" s="1"/>
  <c r="X21" i="41"/>
  <c r="X23" i="41" s="1"/>
  <c r="X29" i="41" s="1"/>
  <c r="V21" i="41"/>
  <c r="V23" i="41" s="1"/>
  <c r="T21" i="41"/>
  <c r="T23" i="41" s="1"/>
  <c r="R21" i="41"/>
  <c r="R23" i="41" s="1"/>
  <c r="P21" i="41"/>
  <c r="P23" i="41" s="1"/>
  <c r="P24" i="41" s="1"/>
  <c r="P29" i="41" s="1"/>
  <c r="N21" i="41"/>
  <c r="N23" i="41" s="1"/>
  <c r="L21" i="41"/>
  <c r="L23" i="41" s="1"/>
  <c r="L24" i="41" s="1"/>
  <c r="H21" i="41"/>
  <c r="H23" i="41" s="1"/>
  <c r="F21" i="41"/>
  <c r="F23" i="41" s="1"/>
  <c r="F24" i="41" s="1"/>
  <c r="F29" i="41" s="1"/>
  <c r="D21" i="41"/>
  <c r="D23" i="41" s="1"/>
  <c r="F29" i="37"/>
  <c r="D21" i="37"/>
  <c r="D23" i="37" s="1"/>
  <c r="AB29" i="40"/>
  <c r="Z21" i="40"/>
  <c r="Z23" i="40" s="1"/>
  <c r="X21" i="40"/>
  <c r="X23" i="40" s="1"/>
  <c r="X24" i="40" s="1"/>
  <c r="X29" i="40" s="1"/>
  <c r="V21" i="40"/>
  <c r="V23" i="40" s="1"/>
  <c r="T21" i="40"/>
  <c r="T23" i="40" s="1"/>
  <c r="R21" i="40"/>
  <c r="R23" i="40" s="1"/>
  <c r="P21" i="40"/>
  <c r="P23" i="40" s="1"/>
  <c r="N21" i="40"/>
  <c r="N23" i="40" s="1"/>
  <c r="L21" i="40"/>
  <c r="L23" i="40" s="1"/>
  <c r="J21" i="40"/>
  <c r="J23" i="40" s="1"/>
  <c r="H21" i="40"/>
  <c r="H23" i="40" s="1"/>
  <c r="F21" i="40"/>
  <c r="F23" i="40" s="1"/>
  <c r="F24" i="40" s="1"/>
  <c r="D21" i="40"/>
  <c r="D23" i="40" s="1"/>
  <c r="AB29" i="39"/>
  <c r="Z21" i="39"/>
  <c r="Z23" i="39" s="1"/>
  <c r="X21" i="39"/>
  <c r="X23" i="39" s="1"/>
  <c r="X24" i="39" s="1"/>
  <c r="X29" i="39" s="1"/>
  <c r="X30" i="39" s="1"/>
  <c r="V21" i="39"/>
  <c r="V23" i="39" s="1"/>
  <c r="T21" i="39"/>
  <c r="T23" i="39" s="1"/>
  <c r="R21" i="39"/>
  <c r="R23" i="39" s="1"/>
  <c r="P21" i="39"/>
  <c r="P23" i="39" s="1"/>
  <c r="N21" i="39"/>
  <c r="N23" i="39" s="1"/>
  <c r="L21" i="39"/>
  <c r="L23" i="39" s="1"/>
  <c r="J23" i="39"/>
  <c r="F21" i="39"/>
  <c r="F23" i="39" s="1"/>
  <c r="D21" i="39"/>
  <c r="AB29" i="37"/>
  <c r="Z21" i="37"/>
  <c r="Z23" i="37" s="1"/>
  <c r="X21" i="37"/>
  <c r="X23" i="37" s="1"/>
  <c r="X24" i="37" s="1"/>
  <c r="X29" i="37" s="1"/>
  <c r="V21" i="37"/>
  <c r="V23" i="37" s="1"/>
  <c r="T21" i="37"/>
  <c r="T23" i="37" s="1"/>
  <c r="R21" i="37"/>
  <c r="R23" i="37" s="1"/>
  <c r="P21" i="37"/>
  <c r="P23" i="37" s="1"/>
  <c r="N21" i="37"/>
  <c r="N23" i="37" s="1"/>
  <c r="L21" i="37"/>
  <c r="L23" i="37" s="1"/>
  <c r="J21" i="37"/>
  <c r="J23" i="37" s="1"/>
  <c r="H21" i="37"/>
  <c r="H23" i="37" s="1"/>
  <c r="F21" i="37"/>
  <c r="F23" i="37" s="1"/>
  <c r="AB29" i="36"/>
  <c r="Z21" i="36"/>
  <c r="Z23" i="36" s="1"/>
  <c r="X21" i="36"/>
  <c r="X23" i="36" s="1"/>
  <c r="X24" i="36" s="1"/>
  <c r="X29" i="36" s="1"/>
  <c r="V21" i="36"/>
  <c r="V23" i="36" s="1"/>
  <c r="T21" i="36"/>
  <c r="T23" i="36" s="1"/>
  <c r="R21" i="36"/>
  <c r="R23" i="36" s="1"/>
  <c r="P21" i="36"/>
  <c r="P23" i="36" s="1"/>
  <c r="N21" i="36"/>
  <c r="N23" i="36" s="1"/>
  <c r="L21" i="36"/>
  <c r="L23" i="36" s="1"/>
  <c r="J21" i="36"/>
  <c r="J23" i="36" s="1"/>
  <c r="H21" i="36"/>
  <c r="H23" i="36" s="1"/>
  <c r="F21" i="36"/>
  <c r="F23" i="36" s="1"/>
  <c r="AB29" i="35"/>
  <c r="Z21" i="35"/>
  <c r="Z23" i="35" s="1"/>
  <c r="X21" i="35"/>
  <c r="V21" i="35"/>
  <c r="V23" i="35" s="1"/>
  <c r="T21" i="35"/>
  <c r="T23" i="35" s="1"/>
  <c r="R21" i="35"/>
  <c r="R23" i="35" s="1"/>
  <c r="P21" i="35"/>
  <c r="P23" i="35" s="1"/>
  <c r="P24" i="35" s="1"/>
  <c r="P29" i="35" s="1"/>
  <c r="N21" i="35"/>
  <c r="N23" i="35" s="1"/>
  <c r="L21" i="35"/>
  <c r="L23" i="35" s="1"/>
  <c r="H21" i="35"/>
  <c r="H23" i="35" s="1"/>
  <c r="H24" i="35" s="1"/>
  <c r="H29" i="35" s="1"/>
  <c r="F21" i="35"/>
  <c r="F23" i="35" s="1"/>
  <c r="AB29" i="34"/>
  <c r="P21" i="34"/>
  <c r="P23" i="34" s="1"/>
  <c r="N21" i="34"/>
  <c r="N23" i="34" s="1"/>
  <c r="N24" i="34" s="1"/>
  <c r="N29" i="34" s="1"/>
  <c r="L21" i="34"/>
  <c r="L23" i="34" s="1"/>
  <c r="J21" i="34"/>
  <c r="J23" i="34" s="1"/>
  <c r="H21" i="34"/>
  <c r="H23" i="34" s="1"/>
  <c r="F21" i="34"/>
  <c r="F23" i="34" s="1"/>
  <c r="D21" i="34"/>
  <c r="D23" i="34" s="1"/>
  <c r="I31" i="3"/>
  <c r="K22" i="3"/>
  <c r="I22" i="3"/>
  <c r="G22" i="3"/>
  <c r="I32" i="3"/>
  <c r="G31" i="3"/>
  <c r="G32" i="3" s="1"/>
  <c r="E31" i="3"/>
  <c r="E32" i="3" s="1"/>
  <c r="E22" i="3"/>
  <c r="C31" i="3"/>
  <c r="C32" i="3" s="1"/>
  <c r="C22" i="3"/>
  <c r="D22" i="23"/>
  <c r="D25" i="23" s="1"/>
  <c r="D26" i="23" s="1"/>
  <c r="D31" i="23" s="1"/>
  <c r="D32" i="23" s="1"/>
  <c r="H22" i="23"/>
  <c r="H25" i="23" s="1"/>
  <c r="H26" i="23" s="1"/>
  <c r="H31" i="23" s="1"/>
  <c r="F22" i="23"/>
  <c r="F25" i="23" s="1"/>
  <c r="F26" i="23" s="1"/>
  <c r="F31" i="23" s="1"/>
  <c r="J21" i="7"/>
  <c r="J23" i="7" s="1"/>
  <c r="J24" i="7" s="1"/>
  <c r="J29" i="7" s="1"/>
  <c r="F21" i="7"/>
  <c r="F23" i="7" s="1"/>
  <c r="F24" i="7" s="1"/>
  <c r="F29" i="7" s="1"/>
  <c r="D21" i="7"/>
  <c r="D23" i="7" s="1"/>
  <c r="D24" i="7" s="1"/>
  <c r="D29" i="7" s="1"/>
  <c r="J21" i="6"/>
  <c r="J23" i="6" s="1"/>
  <c r="J24" i="6" s="1"/>
  <c r="J29" i="6" s="1"/>
  <c r="Z26" i="23"/>
  <c r="X26" i="23"/>
  <c r="V26" i="23"/>
  <c r="T26" i="23"/>
  <c r="R26" i="23"/>
  <c r="P26" i="23"/>
  <c r="P31" i="23" s="1"/>
  <c r="N26" i="23"/>
  <c r="N31" i="23" s="1"/>
  <c r="L26" i="23"/>
  <c r="D21" i="14"/>
  <c r="D23" i="14" s="1"/>
  <c r="D24" i="14" s="1"/>
  <c r="AB31" i="31"/>
  <c r="Z31" i="31"/>
  <c r="X31" i="31"/>
  <c r="V31" i="31"/>
  <c r="T31" i="31"/>
  <c r="R31" i="31"/>
  <c r="P31" i="31"/>
  <c r="N31" i="31"/>
  <c r="L31" i="31"/>
  <c r="J31" i="31"/>
  <c r="H31" i="31"/>
  <c r="F31" i="31"/>
  <c r="D31" i="31"/>
  <c r="X25" i="31"/>
  <c r="T25" i="31"/>
  <c r="T32" i="31" s="1"/>
  <c r="H25" i="31"/>
  <c r="H32" i="31" s="1"/>
  <c r="Z22" i="31"/>
  <c r="Z25" i="31" s="1"/>
  <c r="Z32" i="31" s="1"/>
  <c r="X22" i="31"/>
  <c r="X32" i="31" s="1"/>
  <c r="V22" i="31"/>
  <c r="V25" i="31" s="1"/>
  <c r="V32" i="31" s="1"/>
  <c r="T22" i="31"/>
  <c r="R22" i="31"/>
  <c r="R25" i="31" s="1"/>
  <c r="R32" i="31" s="1"/>
  <c r="P22" i="31"/>
  <c r="P25" i="31" s="1"/>
  <c r="P32" i="31" s="1"/>
  <c r="N22" i="31"/>
  <c r="N25" i="31" s="1"/>
  <c r="L22" i="31"/>
  <c r="L25" i="31" s="1"/>
  <c r="J22" i="31"/>
  <c r="J25" i="31" s="1"/>
  <c r="J32" i="31" s="1"/>
  <c r="H22" i="31"/>
  <c r="F22" i="31"/>
  <c r="F25" i="31" s="1"/>
  <c r="F32" i="31" s="1"/>
  <c r="D22" i="31"/>
  <c r="D25" i="31" s="1"/>
  <c r="D32" i="31" s="1"/>
  <c r="AB31" i="30"/>
  <c r="Z31" i="30"/>
  <c r="X31" i="30"/>
  <c r="V31" i="30"/>
  <c r="T31" i="30"/>
  <c r="R31" i="30"/>
  <c r="P31" i="30"/>
  <c r="N31" i="30"/>
  <c r="L31" i="30"/>
  <c r="J31" i="30"/>
  <c r="H31" i="30"/>
  <c r="F31" i="30"/>
  <c r="D31" i="30"/>
  <c r="Z22" i="30"/>
  <c r="Z25" i="30" s="1"/>
  <c r="X22" i="30"/>
  <c r="X32" i="30" s="1"/>
  <c r="V22" i="30"/>
  <c r="V25" i="30" s="1"/>
  <c r="V32" i="30" s="1"/>
  <c r="T22" i="30"/>
  <c r="T25" i="30" s="1"/>
  <c r="T32" i="30" s="1"/>
  <c r="R22" i="30"/>
  <c r="R25" i="30" s="1"/>
  <c r="R32" i="30" s="1"/>
  <c r="P22" i="30"/>
  <c r="P25" i="30" s="1"/>
  <c r="N22" i="30"/>
  <c r="N25" i="30" s="1"/>
  <c r="N32" i="30" s="1"/>
  <c r="L22" i="30"/>
  <c r="L25" i="30" s="1"/>
  <c r="J22" i="30"/>
  <c r="J25" i="30" s="1"/>
  <c r="H22" i="30"/>
  <c r="H25" i="30" s="1"/>
  <c r="H32" i="30" s="1"/>
  <c r="F22" i="30"/>
  <c r="F25" i="30" s="1"/>
  <c r="F32" i="30" s="1"/>
  <c r="D22" i="30"/>
  <c r="AB22" i="30" s="1"/>
  <c r="AB31" i="23"/>
  <c r="Z31" i="23"/>
  <c r="X31" i="23"/>
  <c r="V31" i="23"/>
  <c r="T31" i="23"/>
  <c r="R31" i="23"/>
  <c r="L31" i="23"/>
  <c r="Z22" i="23"/>
  <c r="Z25" i="23" s="1"/>
  <c r="X22" i="23"/>
  <c r="V22" i="23"/>
  <c r="V25" i="23" s="1"/>
  <c r="T22" i="23"/>
  <c r="T25" i="23" s="1"/>
  <c r="R22" i="23"/>
  <c r="R25" i="23" s="1"/>
  <c r="P22" i="23"/>
  <c r="P25" i="23" s="1"/>
  <c r="N22" i="23"/>
  <c r="N25" i="23" s="1"/>
  <c r="L22" i="23"/>
  <c r="J22" i="23"/>
  <c r="J25" i="23" s="1"/>
  <c r="J26" i="23" s="1"/>
  <c r="J31" i="23" s="1"/>
  <c r="D21" i="6"/>
  <c r="D23" i="6" s="1"/>
  <c r="D24" i="6" s="1"/>
  <c r="D29" i="6" s="1"/>
  <c r="J21" i="11"/>
  <c r="D21" i="11"/>
  <c r="D23" i="11" s="1"/>
  <c r="D24" i="11" s="1"/>
  <c r="D29" i="11" s="1"/>
  <c r="J21" i="9"/>
  <c r="J23" i="9" s="1"/>
  <c r="J24" i="9" s="1"/>
  <c r="J29" i="9" s="1"/>
  <c r="H21" i="9"/>
  <c r="H23" i="9" s="1"/>
  <c r="H24" i="9" s="1"/>
  <c r="H29" i="9" s="1"/>
  <c r="F29" i="9"/>
  <c r="F21" i="9"/>
  <c r="F23" i="9" s="1"/>
  <c r="D21" i="9"/>
  <c r="D23" i="9" s="1"/>
  <c r="D24" i="9" s="1"/>
  <c r="F30" i="10"/>
  <c r="H30" i="10"/>
  <c r="D23" i="12"/>
  <c r="D21" i="12"/>
  <c r="D26" i="10"/>
  <c r="D30" i="10" s="1"/>
  <c r="H21" i="12"/>
  <c r="H23" i="12" s="1"/>
  <c r="H24" i="12" s="1"/>
  <c r="F21" i="12"/>
  <c r="F23" i="12" s="1"/>
  <c r="F24" i="12" s="1"/>
  <c r="Z21" i="15"/>
  <c r="Z23" i="15" s="1"/>
  <c r="Z24" i="15" s="1"/>
  <c r="Z29" i="15" s="1"/>
  <c r="X21" i="15"/>
  <c r="X23" i="15" s="1"/>
  <c r="X24" i="15" s="1"/>
  <c r="X29" i="15" s="1"/>
  <c r="X30" i="15" s="1"/>
  <c r="V21" i="15"/>
  <c r="V23" i="15" s="1"/>
  <c r="V24" i="15" s="1"/>
  <c r="V29" i="15" s="1"/>
  <c r="V30" i="15" s="1"/>
  <c r="T21" i="15"/>
  <c r="T23" i="15" s="1"/>
  <c r="T24" i="15" s="1"/>
  <c r="T29" i="15" s="1"/>
  <c r="T30" i="15" s="1"/>
  <c r="R21" i="15"/>
  <c r="R23" i="15" s="1"/>
  <c r="P21" i="15"/>
  <c r="P23" i="15" s="1"/>
  <c r="N21" i="15"/>
  <c r="N23" i="15" s="1"/>
  <c r="L21" i="15"/>
  <c r="L23" i="15" s="1"/>
  <c r="J21" i="15"/>
  <c r="J23" i="15" s="1"/>
  <c r="J24" i="15" s="1"/>
  <c r="J29" i="15" s="1"/>
  <c r="J30" i="15" s="1"/>
  <c r="H21" i="15"/>
  <c r="H23" i="15" s="1"/>
  <c r="H24" i="15" s="1"/>
  <c r="H29" i="15" s="1"/>
  <c r="H30" i="15" s="1"/>
  <c r="F21" i="15"/>
  <c r="F23" i="15" s="1"/>
  <c r="F24" i="15" s="1"/>
  <c r="F29" i="15" s="1"/>
  <c r="F30" i="15" s="1"/>
  <c r="D21" i="15"/>
  <c r="D23" i="15" s="1"/>
  <c r="D24" i="15" s="1"/>
  <c r="D29" i="15" s="1"/>
  <c r="D30" i="15" s="1"/>
  <c r="Z21" i="14"/>
  <c r="Z23" i="14" s="1"/>
  <c r="Z24" i="14" s="1"/>
  <c r="Z29" i="14" s="1"/>
  <c r="X21" i="14"/>
  <c r="X23" i="14" s="1"/>
  <c r="X24" i="14" s="1"/>
  <c r="X29" i="14" s="1"/>
  <c r="V21" i="14"/>
  <c r="V23" i="14" s="1"/>
  <c r="V24" i="14" s="1"/>
  <c r="V29" i="14" s="1"/>
  <c r="T21" i="14"/>
  <c r="T23" i="14" s="1"/>
  <c r="R21" i="14"/>
  <c r="R23" i="14" s="1"/>
  <c r="R24" i="14" s="1"/>
  <c r="R29" i="14" s="1"/>
  <c r="P21" i="14"/>
  <c r="P23" i="14" s="1"/>
  <c r="P24" i="14" s="1"/>
  <c r="P29" i="14" s="1"/>
  <c r="N21" i="14"/>
  <c r="N23" i="14" s="1"/>
  <c r="N24" i="14" s="1"/>
  <c r="N29" i="14" s="1"/>
  <c r="L21" i="14"/>
  <c r="L23" i="14" s="1"/>
  <c r="L24" i="14" s="1"/>
  <c r="L29" i="14" s="1"/>
  <c r="J21" i="14"/>
  <c r="J23" i="14" s="1"/>
  <c r="J24" i="14" s="1"/>
  <c r="H21" i="14"/>
  <c r="H23" i="14" s="1"/>
  <c r="H24" i="14" s="1"/>
  <c r="F21" i="14"/>
  <c r="F23" i="14" s="1"/>
  <c r="F24" i="14" s="1"/>
  <c r="T23" i="13"/>
  <c r="T24" i="13" s="1"/>
  <c r="T29" i="13" s="1"/>
  <c r="Z21" i="13"/>
  <c r="Z23" i="13" s="1"/>
  <c r="Z24" i="13" s="1"/>
  <c r="Z29" i="13" s="1"/>
  <c r="X21" i="13"/>
  <c r="X23" i="13" s="1"/>
  <c r="X24" i="13" s="1"/>
  <c r="X29" i="13" s="1"/>
  <c r="V21" i="13"/>
  <c r="V23" i="13" s="1"/>
  <c r="V24" i="13" s="1"/>
  <c r="V29" i="13" s="1"/>
  <c r="T21" i="13"/>
  <c r="R21" i="13"/>
  <c r="R23" i="13" s="1"/>
  <c r="R24" i="13" s="1"/>
  <c r="R29" i="13" s="1"/>
  <c r="P21" i="13"/>
  <c r="P23" i="13" s="1"/>
  <c r="P24" i="13" s="1"/>
  <c r="P29" i="13" s="1"/>
  <c r="N21" i="13"/>
  <c r="N23" i="13" s="1"/>
  <c r="N24" i="13" s="1"/>
  <c r="N29" i="13" s="1"/>
  <c r="L21" i="13"/>
  <c r="L23" i="13" s="1"/>
  <c r="L24" i="13" s="1"/>
  <c r="L29" i="13" s="1"/>
  <c r="J21" i="13"/>
  <c r="J23" i="13" s="1"/>
  <c r="J24" i="13" s="1"/>
  <c r="J29" i="13" s="1"/>
  <c r="H21" i="13"/>
  <c r="H23" i="13" s="1"/>
  <c r="H24" i="13" s="1"/>
  <c r="H29" i="13" s="1"/>
  <c r="F21" i="13"/>
  <c r="F23" i="13" s="1"/>
  <c r="F24" i="13" s="1"/>
  <c r="F29" i="13" s="1"/>
  <c r="D21" i="13"/>
  <c r="D23" i="13" s="1"/>
  <c r="D24" i="13" s="1"/>
  <c r="D29" i="13" s="1"/>
  <c r="Z21" i="5"/>
  <c r="Z23" i="5" s="1"/>
  <c r="Z24" i="5" s="1"/>
  <c r="Z29" i="5" s="1"/>
  <c r="X21" i="5"/>
  <c r="X23" i="5" s="1"/>
  <c r="X24" i="5" s="1"/>
  <c r="X29" i="5" s="1"/>
  <c r="V21" i="5"/>
  <c r="V23" i="5" s="1"/>
  <c r="V24" i="5" s="1"/>
  <c r="V29" i="5" s="1"/>
  <c r="T21" i="5"/>
  <c r="T23" i="5" s="1"/>
  <c r="T24" i="5" s="1"/>
  <c r="T29" i="5" s="1"/>
  <c r="R21" i="5"/>
  <c r="R23" i="5" s="1"/>
  <c r="R24" i="5" s="1"/>
  <c r="R29" i="5" s="1"/>
  <c r="P21" i="5"/>
  <c r="P23" i="5" s="1"/>
  <c r="P24" i="5" s="1"/>
  <c r="P29" i="5" s="1"/>
  <c r="N21" i="5"/>
  <c r="N23" i="5" s="1"/>
  <c r="N24" i="5" s="1"/>
  <c r="N29" i="5" s="1"/>
  <c r="L21" i="5"/>
  <c r="L23" i="5" s="1"/>
  <c r="L24" i="5" s="1"/>
  <c r="L29" i="5" s="1"/>
  <c r="J21" i="5"/>
  <c r="J23" i="5" s="1"/>
  <c r="J24" i="5" s="1"/>
  <c r="J29" i="5" s="1"/>
  <c r="H21" i="5"/>
  <c r="H23" i="5" s="1"/>
  <c r="H24" i="5" s="1"/>
  <c r="H29" i="5" s="1"/>
  <c r="F21" i="5"/>
  <c r="F23" i="5" s="1"/>
  <c r="F24" i="5" s="1"/>
  <c r="F29" i="5" s="1"/>
  <c r="D21" i="5"/>
  <c r="D23" i="5" s="1"/>
  <c r="D24" i="5" s="1"/>
  <c r="D29" i="5" s="1"/>
  <c r="Z21" i="18"/>
  <c r="Z23" i="18" s="1"/>
  <c r="Z24" i="18" s="1"/>
  <c r="Z29" i="18" s="1"/>
  <c r="X21" i="18"/>
  <c r="X23" i="18" s="1"/>
  <c r="X24" i="18" s="1"/>
  <c r="X29" i="18" s="1"/>
  <c r="V21" i="18"/>
  <c r="V23" i="18" s="1"/>
  <c r="V24" i="18" s="1"/>
  <c r="V29" i="18" s="1"/>
  <c r="T21" i="18"/>
  <c r="T23" i="18" s="1"/>
  <c r="T24" i="18" s="1"/>
  <c r="T29" i="18" s="1"/>
  <c r="R21" i="18"/>
  <c r="R23" i="18" s="1"/>
  <c r="R24" i="18" s="1"/>
  <c r="R29" i="18" s="1"/>
  <c r="P21" i="18"/>
  <c r="P23" i="18" s="1"/>
  <c r="P24" i="18" s="1"/>
  <c r="P29" i="18" s="1"/>
  <c r="N21" i="18"/>
  <c r="N23" i="18" s="1"/>
  <c r="N24" i="18" s="1"/>
  <c r="L21" i="18"/>
  <c r="L23" i="18" s="1"/>
  <c r="L24" i="18" s="1"/>
  <c r="L29" i="18" s="1"/>
  <c r="J21" i="18"/>
  <c r="J23" i="18" s="1"/>
  <c r="J24" i="18" s="1"/>
  <c r="J29" i="18" s="1"/>
  <c r="H21" i="18"/>
  <c r="H23" i="18" s="1"/>
  <c r="H24" i="18" s="1"/>
  <c r="H29" i="18" s="1"/>
  <c r="F21" i="18"/>
  <c r="F23" i="18" s="1"/>
  <c r="F24" i="18" s="1"/>
  <c r="F29" i="18" s="1"/>
  <c r="D21" i="18"/>
  <c r="D23" i="18" s="1"/>
  <c r="D24" i="18" s="1"/>
  <c r="D29" i="18" s="1"/>
  <c r="Z21" i="6"/>
  <c r="Z23" i="6" s="1"/>
  <c r="Z24" i="6" s="1"/>
  <c r="Z29" i="6" s="1"/>
  <c r="X21" i="6"/>
  <c r="X23" i="6" s="1"/>
  <c r="X24" i="6" s="1"/>
  <c r="X29" i="6" s="1"/>
  <c r="V21" i="6"/>
  <c r="V23" i="6" s="1"/>
  <c r="V24" i="6" s="1"/>
  <c r="V29" i="6" s="1"/>
  <c r="T21" i="6"/>
  <c r="T23" i="6" s="1"/>
  <c r="T24" i="6" s="1"/>
  <c r="T29" i="6" s="1"/>
  <c r="R21" i="6"/>
  <c r="R23" i="6" s="1"/>
  <c r="R24" i="6" s="1"/>
  <c r="R29" i="6" s="1"/>
  <c r="P21" i="6"/>
  <c r="P23" i="6" s="1"/>
  <c r="P24" i="6" s="1"/>
  <c r="P29" i="6" s="1"/>
  <c r="N21" i="6"/>
  <c r="N23" i="6" s="1"/>
  <c r="N24" i="6" s="1"/>
  <c r="N29" i="6" s="1"/>
  <c r="L21" i="6"/>
  <c r="L23" i="6" s="1"/>
  <c r="L24" i="6" s="1"/>
  <c r="L29" i="6" s="1"/>
  <c r="H21" i="6"/>
  <c r="H23" i="6" s="1"/>
  <c r="H24" i="6" s="1"/>
  <c r="H29" i="6" s="1"/>
  <c r="F21" i="6"/>
  <c r="F23" i="6" s="1"/>
  <c r="F24" i="6" s="1"/>
  <c r="F29" i="6" s="1"/>
  <c r="Z21" i="7"/>
  <c r="Z23" i="7" s="1"/>
  <c r="Z24" i="7" s="1"/>
  <c r="Z29" i="7" s="1"/>
  <c r="X21" i="7"/>
  <c r="X23" i="7" s="1"/>
  <c r="X24" i="7" s="1"/>
  <c r="X29" i="7" s="1"/>
  <c r="V21" i="7"/>
  <c r="V23" i="7" s="1"/>
  <c r="V24" i="7" s="1"/>
  <c r="V29" i="7" s="1"/>
  <c r="P21" i="7"/>
  <c r="P23" i="7" s="1"/>
  <c r="P24" i="7" s="1"/>
  <c r="P29" i="7" s="1"/>
  <c r="N21" i="7"/>
  <c r="N23" i="7" s="1"/>
  <c r="N24" i="7" s="1"/>
  <c r="N29" i="7" s="1"/>
  <c r="L21" i="7"/>
  <c r="L23" i="7" s="1"/>
  <c r="L24" i="7" s="1"/>
  <c r="L29" i="7" s="1"/>
  <c r="H21" i="7"/>
  <c r="H23" i="7" s="1"/>
  <c r="H24" i="7" s="1"/>
  <c r="H29" i="7" s="1"/>
  <c r="Z21" i="8"/>
  <c r="Z23" i="8" s="1"/>
  <c r="Z24" i="8" s="1"/>
  <c r="Z29" i="8" s="1"/>
  <c r="X21" i="8"/>
  <c r="X23" i="8" s="1"/>
  <c r="X24" i="8" s="1"/>
  <c r="X29" i="8" s="1"/>
  <c r="V21" i="8"/>
  <c r="V23" i="8" s="1"/>
  <c r="V24" i="8" s="1"/>
  <c r="V29" i="8" s="1"/>
  <c r="T21" i="8"/>
  <c r="T23" i="8" s="1"/>
  <c r="T24" i="8" s="1"/>
  <c r="T29" i="8" s="1"/>
  <c r="R21" i="8"/>
  <c r="R23" i="8" s="1"/>
  <c r="R24" i="8" s="1"/>
  <c r="R29" i="8" s="1"/>
  <c r="P21" i="8"/>
  <c r="P23" i="8" s="1"/>
  <c r="P24" i="8" s="1"/>
  <c r="P29" i="8" s="1"/>
  <c r="N21" i="8"/>
  <c r="N23" i="8" s="1"/>
  <c r="N24" i="8" s="1"/>
  <c r="N29" i="8" s="1"/>
  <c r="L21" i="8"/>
  <c r="L23" i="8" s="1"/>
  <c r="L24" i="8" s="1"/>
  <c r="L29" i="8" s="1"/>
  <c r="J21" i="8"/>
  <c r="J23" i="8" s="1"/>
  <c r="J24" i="8" s="1"/>
  <c r="J29" i="8" s="1"/>
  <c r="H21" i="8"/>
  <c r="H23" i="8" s="1"/>
  <c r="H24" i="8" s="1"/>
  <c r="H29" i="8" s="1"/>
  <c r="F21" i="8"/>
  <c r="F23" i="8" s="1"/>
  <c r="F24" i="8" s="1"/>
  <c r="F29" i="8" s="1"/>
  <c r="D21" i="8"/>
  <c r="D23" i="8" s="1"/>
  <c r="D24" i="8" s="1"/>
  <c r="D29" i="8" s="1"/>
  <c r="Z21" i="11"/>
  <c r="Z23" i="11" s="1"/>
  <c r="Z24" i="11" s="1"/>
  <c r="Z29" i="11" s="1"/>
  <c r="X23" i="11"/>
  <c r="X24" i="11" s="1"/>
  <c r="X29" i="11" s="1"/>
  <c r="V21" i="11"/>
  <c r="V23" i="11" s="1"/>
  <c r="V24" i="11" s="1"/>
  <c r="V29" i="11" s="1"/>
  <c r="P21" i="11"/>
  <c r="P23" i="11" s="1"/>
  <c r="P24" i="11" s="1"/>
  <c r="P29" i="11" s="1"/>
  <c r="N21" i="11"/>
  <c r="N23" i="11" s="1"/>
  <c r="N24" i="11" s="1"/>
  <c r="N29" i="11" s="1"/>
  <c r="L21" i="11"/>
  <c r="L23" i="11" s="1"/>
  <c r="L24" i="11" s="1"/>
  <c r="L29" i="11" s="1"/>
  <c r="J23" i="11"/>
  <c r="J24" i="11" s="1"/>
  <c r="J29" i="11" s="1"/>
  <c r="H21" i="11"/>
  <c r="H23" i="11" s="1"/>
  <c r="H24" i="11" s="1"/>
  <c r="H29" i="11" s="1"/>
  <c r="F21" i="11"/>
  <c r="F23" i="11" s="1"/>
  <c r="F24" i="11" s="1"/>
  <c r="F29" i="11" s="1"/>
  <c r="Z23" i="9"/>
  <c r="Z24" i="9" s="1"/>
  <c r="Z29" i="9" s="1"/>
  <c r="T21" i="9"/>
  <c r="T23" i="9" s="1"/>
  <c r="T24" i="9" s="1"/>
  <c r="T29" i="9" s="1"/>
  <c r="R23" i="9"/>
  <c r="R24" i="9" s="1"/>
  <c r="R29" i="9" s="1"/>
  <c r="P21" i="9"/>
  <c r="P23" i="9" s="1"/>
  <c r="P24" i="9" s="1"/>
  <c r="P29" i="9" s="1"/>
  <c r="N21" i="9"/>
  <c r="N23" i="9" s="1"/>
  <c r="N24" i="9" s="1"/>
  <c r="N29" i="9" s="1"/>
  <c r="L21" i="9"/>
  <c r="L23" i="9" s="1"/>
  <c r="L24" i="9" s="1"/>
  <c r="L29" i="9" s="1"/>
  <c r="J21" i="12"/>
  <c r="J23" i="12" s="1"/>
  <c r="J24" i="12" s="1"/>
  <c r="L21" i="12"/>
  <c r="L23" i="12" s="1"/>
  <c r="L24" i="12" s="1"/>
  <c r="N23" i="12"/>
  <c r="N24" i="12" s="1"/>
  <c r="P21" i="12"/>
  <c r="P23" i="12" s="1"/>
  <c r="P24" i="12" s="1"/>
  <c r="X21" i="12"/>
  <c r="X23" i="12" s="1"/>
  <c r="X24" i="12" s="1"/>
  <c r="Z21" i="12"/>
  <c r="Z23" i="12" s="1"/>
  <c r="Z24" i="12" s="1"/>
  <c r="Z21" i="20"/>
  <c r="Z23" i="20" s="1"/>
  <c r="X21" i="20"/>
  <c r="V21" i="20"/>
  <c r="V23" i="20" s="1"/>
  <c r="T21" i="20"/>
  <c r="T23" i="20" s="1"/>
  <c r="R21" i="20"/>
  <c r="R23" i="20" s="1"/>
  <c r="R24" i="20" s="1"/>
  <c r="R29" i="20" s="1"/>
  <c r="P21" i="20"/>
  <c r="P23" i="20" s="1"/>
  <c r="N21" i="20"/>
  <c r="N23" i="20" s="1"/>
  <c r="L21" i="20"/>
  <c r="L23" i="20" s="1"/>
  <c r="J21" i="20"/>
  <c r="J23" i="20" s="1"/>
  <c r="H21" i="20"/>
  <c r="H23" i="20" s="1"/>
  <c r="F21" i="20"/>
  <c r="F23" i="20" s="1"/>
  <c r="F21" i="21"/>
  <c r="F23" i="21" s="1"/>
  <c r="H21" i="21"/>
  <c r="J21" i="21"/>
  <c r="J23" i="21" s="1"/>
  <c r="L21" i="21"/>
  <c r="L23" i="21" s="1"/>
  <c r="N21" i="21"/>
  <c r="P21" i="21"/>
  <c r="P23" i="21" s="1"/>
  <c r="R21" i="21"/>
  <c r="R23" i="21" s="1"/>
  <c r="T21" i="21"/>
  <c r="V21" i="21"/>
  <c r="V23" i="21" s="1"/>
  <c r="X21" i="21"/>
  <c r="Z21" i="21"/>
  <c r="Z23" i="21" s="1"/>
  <c r="D21" i="21"/>
  <c r="D23" i="21" s="1"/>
  <c r="Z24" i="21"/>
  <c r="Z29" i="21" s="1"/>
  <c r="X24" i="21"/>
  <c r="X29" i="21" s="1"/>
  <c r="V24" i="21"/>
  <c r="T24" i="21"/>
  <c r="R24" i="21"/>
  <c r="R29" i="21" s="1"/>
  <c r="P24" i="21"/>
  <c r="N24" i="21"/>
  <c r="N29" i="21" s="1"/>
  <c r="L24" i="21"/>
  <c r="L29" i="21" s="1"/>
  <c r="J24" i="21"/>
  <c r="J29" i="21" s="1"/>
  <c r="H24" i="21"/>
  <c r="H29" i="21" s="1"/>
  <c r="F24" i="21"/>
  <c r="F29" i="21" s="1"/>
  <c r="X23" i="21"/>
  <c r="T23" i="21"/>
  <c r="N23" i="21"/>
  <c r="H23" i="21"/>
  <c r="D24" i="21"/>
  <c r="D29" i="21" s="1"/>
  <c r="V29" i="21"/>
  <c r="T29" i="21"/>
  <c r="P29" i="21"/>
  <c r="AB7" i="21"/>
  <c r="AB29" i="20"/>
  <c r="D21" i="20"/>
  <c r="X23" i="17"/>
  <c r="X24" i="17" s="1"/>
  <c r="X29" i="17" s="1"/>
  <c r="X30" i="17" s="1"/>
  <c r="Z21" i="17"/>
  <c r="Z23" i="17" s="1"/>
  <c r="Z24" i="17" s="1"/>
  <c r="X21" i="17"/>
  <c r="V21" i="17"/>
  <c r="V23" i="17" s="1"/>
  <c r="V24" i="17" s="1"/>
  <c r="T21" i="17"/>
  <c r="T23" i="17" s="1"/>
  <c r="T24" i="17" s="1"/>
  <c r="R21" i="17"/>
  <c r="R23" i="17" s="1"/>
  <c r="R24" i="17" s="1"/>
  <c r="P21" i="17"/>
  <c r="P23" i="17" s="1"/>
  <c r="P24" i="17" s="1"/>
  <c r="N21" i="17"/>
  <c r="N23" i="17" s="1"/>
  <c r="N24" i="17" s="1"/>
  <c r="L21" i="17"/>
  <c r="L23" i="17" s="1"/>
  <c r="L24" i="17" s="1"/>
  <c r="J21" i="17"/>
  <c r="J23" i="17" s="1"/>
  <c r="J24" i="17" s="1"/>
  <c r="H21" i="17"/>
  <c r="H23" i="17" s="1"/>
  <c r="H24" i="17" s="1"/>
  <c r="F23" i="17"/>
  <c r="AB29" i="18"/>
  <c r="AB7" i="18"/>
  <c r="D21" i="16"/>
  <c r="F21" i="16"/>
  <c r="F23" i="16" s="1"/>
  <c r="F24" i="16" s="1"/>
  <c r="F29" i="16" s="1"/>
  <c r="H21" i="16"/>
  <c r="H23" i="16" s="1"/>
  <c r="H24" i="16" s="1"/>
  <c r="H29" i="16" s="1"/>
  <c r="J21" i="16"/>
  <c r="J23" i="16" s="1"/>
  <c r="J24" i="16" s="1"/>
  <c r="J29" i="16" s="1"/>
  <c r="L21" i="16"/>
  <c r="L23" i="16" s="1"/>
  <c r="L24" i="16" s="1"/>
  <c r="L29" i="16" s="1"/>
  <c r="N21" i="16"/>
  <c r="N23" i="16" s="1"/>
  <c r="N24" i="16" s="1"/>
  <c r="N29" i="16" s="1"/>
  <c r="P21" i="16"/>
  <c r="P23" i="16" s="1"/>
  <c r="P24" i="16" s="1"/>
  <c r="P29" i="16" s="1"/>
  <c r="R21" i="16"/>
  <c r="R23" i="16" s="1"/>
  <c r="R24" i="16" s="1"/>
  <c r="R29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1" i="16"/>
  <c r="Z23" i="16" s="1"/>
  <c r="Z24" i="16" s="1"/>
  <c r="Z29" i="16" s="1"/>
  <c r="D23" i="16"/>
  <c r="D24" i="16" s="1"/>
  <c r="D29" i="16" s="1"/>
  <c r="F21" i="17"/>
  <c r="D21" i="17"/>
  <c r="D23" i="17" s="1"/>
  <c r="AB29" i="17"/>
  <c r="AB7" i="17"/>
  <c r="AB7" i="16"/>
  <c r="AB7" i="15"/>
  <c r="AB29" i="15"/>
  <c r="AB29" i="14"/>
  <c r="AB29" i="13"/>
  <c r="AB29" i="12"/>
  <c r="AB29" i="11"/>
  <c r="AB30" i="10"/>
  <c r="AB29" i="9"/>
  <c r="AB29" i="8"/>
  <c r="AB29" i="7"/>
  <c r="AB29" i="6"/>
  <c r="AB29" i="5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D32" i="2" s="1"/>
  <c r="R24" i="36" l="1"/>
  <c r="R29" i="36" s="1"/>
  <c r="R30" i="36" s="1"/>
  <c r="J32" i="30"/>
  <c r="H30" i="35"/>
  <c r="Z32" i="30"/>
  <c r="H30" i="21"/>
  <c r="X32" i="23"/>
  <c r="P32" i="30"/>
  <c r="L32" i="31"/>
  <c r="D29" i="14"/>
  <c r="Z30" i="21"/>
  <c r="J29" i="14"/>
  <c r="N32" i="31"/>
  <c r="AB32" i="31" s="1"/>
  <c r="AB21" i="9"/>
  <c r="AB21" i="6"/>
  <c r="N32" i="23"/>
  <c r="F24" i="17"/>
  <c r="V30" i="21"/>
  <c r="D24" i="12"/>
  <c r="AB22" i="31"/>
  <c r="L32" i="30"/>
  <c r="F30" i="41"/>
  <c r="H24" i="41"/>
  <c r="H29" i="41" s="1"/>
  <c r="H30" i="41" s="1"/>
  <c r="J30" i="41"/>
  <c r="P30" i="41"/>
  <c r="Z25" i="10"/>
  <c r="Z26" i="10" s="1"/>
  <c r="Z30" i="10" s="1"/>
  <c r="Z31" i="10" s="1"/>
  <c r="H25" i="10"/>
  <c r="H31" i="10" s="1"/>
  <c r="D25" i="10"/>
  <c r="D31" i="10" s="1"/>
  <c r="N29" i="18"/>
  <c r="N30" i="18" s="1"/>
  <c r="D30" i="42"/>
  <c r="AB21" i="42"/>
  <c r="J24" i="42"/>
  <c r="J29" i="42" s="1"/>
  <c r="J30" i="42" s="1"/>
  <c r="N24" i="42"/>
  <c r="N29" i="42" s="1"/>
  <c r="N30" i="42" s="1"/>
  <c r="P30" i="42"/>
  <c r="P24" i="42"/>
  <c r="P29" i="42" s="1"/>
  <c r="V24" i="42"/>
  <c r="V29" i="42" s="1"/>
  <c r="V30" i="42" s="1"/>
  <c r="R24" i="42"/>
  <c r="R29" i="42" s="1"/>
  <c r="R30" i="42" s="1"/>
  <c r="X30" i="42"/>
  <c r="Z30" i="42"/>
  <c r="Z24" i="42"/>
  <c r="Z29" i="42" s="1"/>
  <c r="T30" i="42"/>
  <c r="H24" i="42"/>
  <c r="H29" i="42" s="1"/>
  <c r="H30" i="42" s="1"/>
  <c r="L24" i="42"/>
  <c r="L29" i="42" s="1"/>
  <c r="L30" i="42" s="1"/>
  <c r="X30" i="40"/>
  <c r="P24" i="40"/>
  <c r="P29" i="40" s="1"/>
  <c r="P30" i="40" s="1"/>
  <c r="AB21" i="36"/>
  <c r="X23" i="35"/>
  <c r="X24" i="35" s="1"/>
  <c r="X29" i="35" s="1"/>
  <c r="X30" i="35" s="1"/>
  <c r="AB23" i="41"/>
  <c r="D30" i="41"/>
  <c r="T24" i="41"/>
  <c r="T29" i="41" s="1"/>
  <c r="T30" i="41" s="1"/>
  <c r="X30" i="41"/>
  <c r="Z24" i="41"/>
  <c r="Z29" i="41" s="1"/>
  <c r="Z30" i="41" s="1"/>
  <c r="N24" i="41"/>
  <c r="N29" i="41" s="1"/>
  <c r="N30" i="41" s="1"/>
  <c r="V24" i="41"/>
  <c r="V29" i="41" s="1"/>
  <c r="V30" i="41" s="1"/>
  <c r="L29" i="41"/>
  <c r="L30" i="41" s="1"/>
  <c r="R24" i="41"/>
  <c r="R29" i="41" s="1"/>
  <c r="R30" i="41" s="1"/>
  <c r="AB21" i="41"/>
  <c r="T24" i="40"/>
  <c r="T29" i="40" s="1"/>
  <c r="T30" i="40" s="1"/>
  <c r="F29" i="40"/>
  <c r="F30" i="40" s="1"/>
  <c r="V24" i="40"/>
  <c r="V29" i="40" s="1"/>
  <c r="V30" i="40" s="1"/>
  <c r="J29" i="40"/>
  <c r="J30" i="40" s="1"/>
  <c r="Z24" i="40"/>
  <c r="Z29" i="40" s="1"/>
  <c r="Z30" i="40" s="1"/>
  <c r="D29" i="40"/>
  <c r="D30" i="40" s="1"/>
  <c r="AB23" i="40"/>
  <c r="N24" i="40"/>
  <c r="N29" i="40" s="1"/>
  <c r="N30" i="40" s="1"/>
  <c r="L24" i="40"/>
  <c r="L29" i="40" s="1"/>
  <c r="L30" i="40" s="1"/>
  <c r="R24" i="40"/>
  <c r="R29" i="40" s="1"/>
  <c r="R30" i="40" s="1"/>
  <c r="AB21" i="40"/>
  <c r="H29" i="40"/>
  <c r="H30" i="40" s="1"/>
  <c r="F29" i="39"/>
  <c r="F30" i="39" s="1"/>
  <c r="V30" i="39"/>
  <c r="V24" i="39"/>
  <c r="V29" i="39" s="1"/>
  <c r="N24" i="39"/>
  <c r="N29" i="39" s="1"/>
  <c r="N30" i="39" s="1"/>
  <c r="P24" i="39"/>
  <c r="P29" i="39" s="1"/>
  <c r="P30" i="39" s="1"/>
  <c r="R24" i="39"/>
  <c r="R29" i="39" s="1"/>
  <c r="R30" i="39" s="1"/>
  <c r="D29" i="39"/>
  <c r="D30" i="39" s="1"/>
  <c r="AB23" i="39"/>
  <c r="T24" i="39"/>
  <c r="T29" i="39" s="1"/>
  <c r="T30" i="39" s="1"/>
  <c r="AB21" i="39"/>
  <c r="H29" i="39"/>
  <c r="H30" i="39" s="1"/>
  <c r="J24" i="39"/>
  <c r="J29" i="39" s="1"/>
  <c r="J30" i="39" s="1"/>
  <c r="Z24" i="39"/>
  <c r="Z29" i="39" s="1"/>
  <c r="Z30" i="39" s="1"/>
  <c r="L24" i="39"/>
  <c r="L29" i="39" s="1"/>
  <c r="L30" i="39" s="1"/>
  <c r="D29" i="37"/>
  <c r="D30" i="37" s="1"/>
  <c r="AB23" i="37"/>
  <c r="T24" i="37"/>
  <c r="T29" i="37" s="1"/>
  <c r="T30" i="37" s="1"/>
  <c r="R24" i="37"/>
  <c r="R29" i="37" s="1"/>
  <c r="R30" i="37" s="1"/>
  <c r="F30" i="37"/>
  <c r="V24" i="37"/>
  <c r="V29" i="37" s="1"/>
  <c r="V30" i="37" s="1"/>
  <c r="L24" i="37"/>
  <c r="L29" i="37" s="1"/>
  <c r="L30" i="37" s="1"/>
  <c r="P24" i="37"/>
  <c r="P29" i="37" s="1"/>
  <c r="P30" i="37" s="1"/>
  <c r="H29" i="37"/>
  <c r="H30" i="37" s="1"/>
  <c r="N24" i="37"/>
  <c r="N29" i="37" s="1"/>
  <c r="N30" i="37" s="1"/>
  <c r="AB21" i="37"/>
  <c r="J29" i="37"/>
  <c r="J30" i="37" s="1"/>
  <c r="Z24" i="37"/>
  <c r="Z29" i="37" s="1"/>
  <c r="Z30" i="37" s="1"/>
  <c r="X30" i="37"/>
  <c r="H24" i="36"/>
  <c r="H29" i="36" s="1"/>
  <c r="H30" i="36" s="1"/>
  <c r="N24" i="36"/>
  <c r="N29" i="36" s="1"/>
  <c r="N30" i="36" s="1"/>
  <c r="L24" i="36"/>
  <c r="L29" i="36" s="1"/>
  <c r="L30" i="36" s="1"/>
  <c r="P24" i="36"/>
  <c r="P29" i="36" s="1"/>
  <c r="P30" i="36" s="1"/>
  <c r="F29" i="36"/>
  <c r="F30" i="36" s="1"/>
  <c r="V24" i="36"/>
  <c r="V29" i="36" s="1"/>
  <c r="V30" i="36" s="1"/>
  <c r="T24" i="36"/>
  <c r="T29" i="36" s="1"/>
  <c r="T30" i="36" s="1"/>
  <c r="D23" i="36"/>
  <c r="J29" i="36"/>
  <c r="J30" i="36" s="1"/>
  <c r="Z24" i="36"/>
  <c r="Z29" i="36" s="1"/>
  <c r="Z30" i="36" s="1"/>
  <c r="X30" i="36"/>
  <c r="R24" i="35"/>
  <c r="R29" i="35" s="1"/>
  <c r="R30" i="35" s="1"/>
  <c r="F30" i="35"/>
  <c r="V24" i="35"/>
  <c r="V29" i="35" s="1"/>
  <c r="V30" i="35" s="1"/>
  <c r="L24" i="35"/>
  <c r="L29" i="35" s="1"/>
  <c r="L30" i="35" s="1"/>
  <c r="J29" i="35"/>
  <c r="J30" i="35" s="1"/>
  <c r="N24" i="35"/>
  <c r="N29" i="35" s="1"/>
  <c r="N30" i="35"/>
  <c r="P30" i="35"/>
  <c r="Z24" i="35"/>
  <c r="Z29" i="35" s="1"/>
  <c r="Z30" i="35" s="1"/>
  <c r="D29" i="35"/>
  <c r="D30" i="35" s="1"/>
  <c r="AB23" i="35"/>
  <c r="T24" i="35"/>
  <c r="T29" i="35" s="1"/>
  <c r="T30" i="35" s="1"/>
  <c r="AB21" i="35"/>
  <c r="R24" i="34"/>
  <c r="R29" i="34" s="1"/>
  <c r="R30" i="34" s="1"/>
  <c r="AB23" i="34"/>
  <c r="D24" i="34"/>
  <c r="D29" i="34" s="1"/>
  <c r="D30" i="34" s="1"/>
  <c r="T24" i="34"/>
  <c r="T29" i="34" s="1"/>
  <c r="T30" i="34" s="1"/>
  <c r="F24" i="34"/>
  <c r="F29" i="34" s="1"/>
  <c r="F30" i="34" s="1"/>
  <c r="V24" i="34"/>
  <c r="V29" i="34" s="1"/>
  <c r="V30" i="34" s="1"/>
  <c r="H24" i="34"/>
  <c r="H29" i="34" s="1"/>
  <c r="H30" i="34" s="1"/>
  <c r="J30" i="34"/>
  <c r="J24" i="34"/>
  <c r="J29" i="34" s="1"/>
  <c r="Z24" i="34"/>
  <c r="Z29" i="34" s="1"/>
  <c r="Z30" i="34" s="1"/>
  <c r="P24" i="34"/>
  <c r="P29" i="34" s="1"/>
  <c r="P30" i="34" s="1"/>
  <c r="N30" i="34"/>
  <c r="AB21" i="34"/>
  <c r="X30" i="34"/>
  <c r="L24" i="34"/>
  <c r="L29" i="34" s="1"/>
  <c r="L30" i="34" s="1"/>
  <c r="Z32" i="23"/>
  <c r="V32" i="23"/>
  <c r="T32" i="23"/>
  <c r="R32" i="23"/>
  <c r="P32" i="23"/>
  <c r="J32" i="23"/>
  <c r="H32" i="23"/>
  <c r="F32" i="23"/>
  <c r="F29" i="14"/>
  <c r="AB22" i="23"/>
  <c r="AB25" i="31"/>
  <c r="D25" i="30"/>
  <c r="X25" i="30"/>
  <c r="X25" i="23"/>
  <c r="L25" i="23"/>
  <c r="L32" i="23" s="1"/>
  <c r="D29" i="9"/>
  <c r="F31" i="10"/>
  <c r="P24" i="15"/>
  <c r="P29" i="15" s="1"/>
  <c r="P30" i="15" s="1"/>
  <c r="N24" i="15"/>
  <c r="N29" i="15" s="1"/>
  <c r="N30" i="15" s="1"/>
  <c r="R24" i="15"/>
  <c r="R29" i="15" s="1"/>
  <c r="R30" i="15" s="1"/>
  <c r="L24" i="15"/>
  <c r="L29" i="15" s="1"/>
  <c r="L30" i="15" s="1"/>
  <c r="H29" i="14"/>
  <c r="H30" i="14" s="1"/>
  <c r="T24" i="14"/>
  <c r="T29" i="14" s="1"/>
  <c r="T30" i="14" s="1"/>
  <c r="P29" i="12"/>
  <c r="P30" i="12" s="1"/>
  <c r="R29" i="12"/>
  <c r="R30" i="12" s="1"/>
  <c r="D29" i="12"/>
  <c r="T29" i="12"/>
  <c r="T30" i="12" s="1"/>
  <c r="H29" i="12"/>
  <c r="H30" i="12" s="1"/>
  <c r="J29" i="12"/>
  <c r="J30" i="12" s="1"/>
  <c r="Z29" i="12"/>
  <c r="Z30" i="12" s="1"/>
  <c r="L29" i="12"/>
  <c r="L30" i="12" s="1"/>
  <c r="N29" i="12"/>
  <c r="N30" i="12" s="1"/>
  <c r="X29" i="12"/>
  <c r="X30" i="12" s="1"/>
  <c r="F29" i="12"/>
  <c r="F30" i="12" s="1"/>
  <c r="V29" i="12"/>
  <c r="V30" i="12" s="1"/>
  <c r="N24" i="20"/>
  <c r="N29" i="20" s="1"/>
  <c r="N30" i="20" s="1"/>
  <c r="P24" i="20"/>
  <c r="P29" i="20" s="1"/>
  <c r="P30" i="20" s="1"/>
  <c r="T24" i="20"/>
  <c r="T29" i="20" s="1"/>
  <c r="T30" i="20" s="1"/>
  <c r="F24" i="20"/>
  <c r="F29" i="20" s="1"/>
  <c r="F30" i="20" s="1"/>
  <c r="V24" i="20"/>
  <c r="V29" i="20" s="1"/>
  <c r="V30" i="20" s="1"/>
  <c r="L24" i="20"/>
  <c r="L29" i="20" s="1"/>
  <c r="L30" i="20" s="1"/>
  <c r="H24" i="20"/>
  <c r="H29" i="20" s="1"/>
  <c r="H30" i="20" s="1"/>
  <c r="J24" i="20"/>
  <c r="J29" i="20" s="1"/>
  <c r="J30" i="20" s="1"/>
  <c r="Z24" i="20"/>
  <c r="Z29" i="20" s="1"/>
  <c r="Z30" i="20" s="1"/>
  <c r="R30" i="20"/>
  <c r="X23" i="20"/>
  <c r="X24" i="20" s="1"/>
  <c r="X29" i="20" s="1"/>
  <c r="X30" i="20" s="1"/>
  <c r="D23" i="20"/>
  <c r="P30" i="21"/>
  <c r="F30" i="21"/>
  <c r="L30" i="21"/>
  <c r="J30" i="21"/>
  <c r="N30" i="21"/>
  <c r="T30" i="21"/>
  <c r="R30" i="21"/>
  <c r="X30" i="21"/>
  <c r="D30" i="21"/>
  <c r="Z30" i="15"/>
  <c r="V30" i="14"/>
  <c r="P30" i="14"/>
  <c r="N30" i="14"/>
  <c r="R30" i="14"/>
  <c r="X30" i="14"/>
  <c r="J30" i="14"/>
  <c r="L30" i="14"/>
  <c r="F30" i="14"/>
  <c r="N30" i="13"/>
  <c r="R30" i="5"/>
  <c r="F30" i="11"/>
  <c r="F30" i="9"/>
  <c r="L30" i="18"/>
  <c r="J30" i="18"/>
  <c r="Z30" i="18"/>
  <c r="F30" i="18"/>
  <c r="H30" i="18"/>
  <c r="P30" i="18"/>
  <c r="V30" i="18"/>
  <c r="X30" i="18"/>
  <c r="R30" i="18"/>
  <c r="T30" i="18"/>
  <c r="D30" i="18"/>
  <c r="AB21" i="18"/>
  <c r="AB23" i="18"/>
  <c r="Z30" i="14"/>
  <c r="Z30" i="6"/>
  <c r="Z30" i="7"/>
  <c r="Z30" i="11"/>
  <c r="X30" i="11"/>
  <c r="X30" i="13"/>
  <c r="X30" i="6"/>
  <c r="V30" i="5"/>
  <c r="V30" i="11"/>
  <c r="V30" i="6"/>
  <c r="V30" i="7"/>
  <c r="T30" i="11"/>
  <c r="T30" i="6"/>
  <c r="T30" i="7"/>
  <c r="R30" i="6"/>
  <c r="R30" i="7"/>
  <c r="R30" i="11"/>
  <c r="R30" i="9"/>
  <c r="P30" i="6"/>
  <c r="P30" i="7"/>
  <c r="P30" i="11"/>
  <c r="N30" i="6"/>
  <c r="N30" i="7"/>
  <c r="N30" i="11"/>
  <c r="L30" i="6"/>
  <c r="L30" i="7"/>
  <c r="L30" i="11"/>
  <c r="J30" i="6"/>
  <c r="J30" i="7"/>
  <c r="N30" i="8"/>
  <c r="P30" i="8"/>
  <c r="R30" i="8"/>
  <c r="T30" i="8"/>
  <c r="X30" i="8"/>
  <c r="H30" i="8"/>
  <c r="J30" i="11"/>
  <c r="V31" i="10"/>
  <c r="L31" i="10"/>
  <c r="P31" i="10"/>
  <c r="T30" i="13"/>
  <c r="J30" i="13"/>
  <c r="Z30" i="13"/>
  <c r="P30" i="13"/>
  <c r="L30" i="13"/>
  <c r="R30" i="13"/>
  <c r="V30" i="13"/>
  <c r="H30" i="13"/>
  <c r="X30" i="5"/>
  <c r="J30" i="5"/>
  <c r="Z30" i="5"/>
  <c r="L30" i="5"/>
  <c r="H30" i="5"/>
  <c r="H30" i="6"/>
  <c r="H30" i="7"/>
  <c r="H30" i="11"/>
  <c r="N30" i="9"/>
  <c r="AB21" i="15"/>
  <c r="F30" i="13"/>
  <c r="P30" i="5"/>
  <c r="D30" i="5"/>
  <c r="N30" i="5"/>
  <c r="T30" i="5"/>
  <c r="F30" i="5"/>
  <c r="F30" i="6"/>
  <c r="R31" i="10"/>
  <c r="T31" i="10"/>
  <c r="X31" i="10"/>
  <c r="N31" i="10"/>
  <c r="J31" i="10"/>
  <c r="AB21" i="11"/>
  <c r="R29" i="17"/>
  <c r="R30" i="17" s="1"/>
  <c r="L29" i="17"/>
  <c r="L30" i="17" s="1"/>
  <c r="P29" i="17"/>
  <c r="P30" i="17" s="1"/>
  <c r="N29" i="17"/>
  <c r="N30" i="17" s="1"/>
  <c r="F29" i="17"/>
  <c r="F30" i="17" s="1"/>
  <c r="V29" i="17"/>
  <c r="V30" i="17" s="1"/>
  <c r="H29" i="17"/>
  <c r="H30" i="17" s="1"/>
  <c r="J29" i="17"/>
  <c r="J30" i="17" s="1"/>
  <c r="Z29" i="17"/>
  <c r="Z30" i="17" s="1"/>
  <c r="T29" i="17"/>
  <c r="T30" i="17" s="1"/>
  <c r="AB21" i="17"/>
  <c r="AB21" i="13"/>
  <c r="AB23" i="13"/>
  <c r="X30" i="7"/>
  <c r="D30" i="7"/>
  <c r="F30" i="8"/>
  <c r="V30" i="8"/>
  <c r="J30" i="8"/>
  <c r="Z30" i="8"/>
  <c r="L30" i="8"/>
  <c r="AB23" i="8"/>
  <c r="AB23" i="11"/>
  <c r="P30" i="9"/>
  <c r="H30" i="9"/>
  <c r="X30" i="9"/>
  <c r="L30" i="9"/>
  <c r="T30" i="9"/>
  <c r="V30" i="9"/>
  <c r="J30" i="9"/>
  <c r="Z30" i="9"/>
  <c r="AB23" i="9"/>
  <c r="AB21" i="12"/>
  <c r="AB23" i="12"/>
  <c r="AB23" i="15"/>
  <c r="D30" i="14"/>
  <c r="AB30" i="14" s="1"/>
  <c r="F30" i="7"/>
  <c r="D30" i="6"/>
  <c r="AB23" i="6"/>
  <c r="AB23" i="5"/>
  <c r="AB21" i="5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AB30" i="41" l="1"/>
  <c r="AB30" i="40"/>
  <c r="AB30" i="39"/>
  <c r="AB30" i="37"/>
  <c r="AB23" i="36"/>
  <c r="D29" i="36"/>
  <c r="D30" i="36" s="1"/>
  <c r="AB30" i="36" s="1"/>
  <c r="AB30" i="35"/>
  <c r="AB30" i="34"/>
  <c r="AB25" i="23"/>
  <c r="AB25" i="30"/>
  <c r="D32" i="30"/>
  <c r="AB32" i="30" s="1"/>
  <c r="AB32" i="23"/>
  <c r="D24" i="20"/>
  <c r="D29" i="20" s="1"/>
  <c r="D30" i="20" s="1"/>
  <c r="AB23" i="17"/>
  <c r="D24" i="17"/>
  <c r="D29" i="17" s="1"/>
  <c r="D30" i="17" s="1"/>
  <c r="AB30" i="17" s="1"/>
  <c r="D30" i="12"/>
  <c r="AB30" i="12" s="1"/>
  <c r="AB30" i="18"/>
  <c r="AB30" i="15"/>
  <c r="AB30" i="5"/>
  <c r="AB30" i="6"/>
  <c r="D30" i="13"/>
  <c r="AB30" i="13" s="1"/>
  <c r="AB30" i="7"/>
  <c r="D30" i="8"/>
  <c r="AB30" i="8" s="1"/>
  <c r="D30" i="11"/>
  <c r="AB30" i="11" s="1"/>
  <c r="D30" i="9"/>
  <c r="AB30" i="9" s="1"/>
  <c r="F32" i="2"/>
  <c r="AB32" i="2" s="1"/>
  <c r="F24" i="42"/>
  <c r="F29" i="42" s="1"/>
  <c r="F30" i="42" s="1"/>
  <c r="AB30" i="42" s="1"/>
  <c r="AB23" i="42"/>
</calcChain>
</file>

<file path=xl/sharedStrings.xml><?xml version="1.0" encoding="utf-8"?>
<sst xmlns="http://schemas.openxmlformats.org/spreadsheetml/2006/main" count="3029" uniqueCount="109">
  <si>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</si>
  <si>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</si>
  <si>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</si>
  <si>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</si>
  <si>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</si>
  <si>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</si>
  <si>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</si>
  <si>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</si>
  <si>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</si>
  <si>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</si>
  <si>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</si>
  <si>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</si>
  <si>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</si>
  <si>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</si>
  <si>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</si>
  <si>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</si>
  <si>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</si>
  <si>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</si>
  <si>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</si>
  <si>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</si>
  <si>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</si>
  <si>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</si>
  <si>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</si>
  <si>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</si>
  <si>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</si>
  <si>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</si>
  <si>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</si>
  <si>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</si>
  <si>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</si>
  <si>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</si>
  <si>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</si>
  <si>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</si>
  <si>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</si>
  <si>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</si>
  <si>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</si>
  <si>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</si>
  <si>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</si>
  <si>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</si>
  <si>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</si>
  <si>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</si>
  <si>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</si>
  <si>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</si>
  <si>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</si>
  <si>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</si>
  <si>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</si>
  <si>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</si>
  <si>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</si>
  <si>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</si>
  <si>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</si>
  <si>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</si>
  <si>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</si>
  <si>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</si>
  <si>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前田年延</t>
    <rPh sb="0" eb="4">
      <t>マエダトシノブ</t>
    </rPh>
    <phoneticPr fontId="2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</si>
  <si>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</si>
  <si>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</si>
  <si>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友久芳彦</t>
    <rPh sb="0" eb="4">
      <t>トモヒサヨシヒコ</t>
    </rPh>
    <phoneticPr fontId="2"/>
  </si>
  <si>
    <t>池内信夫</t>
    <rPh sb="0" eb="4">
      <t>イケウチノブオ</t>
    </rPh>
    <phoneticPr fontId="2"/>
  </si>
  <si>
    <t>杜山玲子</t>
    <rPh sb="0" eb="4">
      <t>モリヤマレイコ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</si>
  <si>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</si>
  <si>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</si>
  <si>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山本茂樹</t>
    <rPh sb="0" eb="4">
      <t>ヤマモトシゲキ</t>
    </rPh>
    <phoneticPr fontId="2"/>
  </si>
  <si>
    <t>山本善樹</t>
    <rPh sb="0" eb="4">
      <t>ヤマモトヨシキ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</si>
  <si>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</si>
  <si>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</si>
  <si>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</si>
  <si>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</si>
  <si>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</si>
  <si>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病院</t>
    <rPh sb="0" eb="2">
      <t>ビョウイン</t>
    </rPh>
    <phoneticPr fontId="2"/>
  </si>
  <si>
    <t>夜勤</t>
    <rPh sb="0" eb="2">
      <t>ヤキン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</si>
  <si>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</si>
  <si>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岡本善信</t>
    <rPh sb="0" eb="4">
      <t>オカモトヨシノブ</t>
    </rPh>
    <phoneticPr fontId="2"/>
  </si>
  <si>
    <t>大崎恵子</t>
    <rPh sb="0" eb="2">
      <t>オオサキ</t>
    </rPh>
    <rPh sb="2" eb="4">
      <t>ケイコ</t>
    </rPh>
    <phoneticPr fontId="2"/>
  </si>
  <si>
    <t>山名豊子</t>
    <rPh sb="0" eb="4">
      <t>ヤマナトヨコ</t>
    </rPh>
    <phoneticPr fontId="2"/>
  </si>
  <si>
    <t>Ｈ</t>
  </si>
  <si>
    <t>油谷州昭</t>
    <rPh sb="0" eb="4">
      <t>アブラタニクニアキ</t>
    </rPh>
    <phoneticPr fontId="2"/>
  </si>
  <si>
    <t>田中英樹</t>
    <rPh sb="0" eb="2">
      <t>タナカ</t>
    </rPh>
    <rPh sb="2" eb="4">
      <t>ヒデキ</t>
    </rPh>
    <phoneticPr fontId="2"/>
  </si>
  <si>
    <t>鈴木隆夫</t>
    <rPh sb="0" eb="2">
      <t>スズキ</t>
    </rPh>
    <rPh sb="2" eb="4">
      <t>タカオ</t>
    </rPh>
    <phoneticPr fontId="2"/>
  </si>
  <si>
    <t>瀧川莉奈</t>
    <rPh sb="0" eb="4">
      <t>タキガワリナ</t>
    </rPh>
    <phoneticPr fontId="2"/>
  </si>
  <si>
    <t>日</t>
    <rPh sb="0" eb="1">
      <t>ニチ</t>
    </rPh>
    <phoneticPr fontId="2"/>
  </si>
  <si>
    <t>小川リエ</t>
    <rPh sb="0" eb="2">
      <t>オガワ</t>
    </rPh>
    <phoneticPr fontId="2"/>
  </si>
  <si>
    <t>足立一人</t>
    <rPh sb="0" eb="4">
      <t>アダチカズト</t>
    </rPh>
    <phoneticPr fontId="2"/>
  </si>
  <si>
    <t>中川美菜子</t>
    <rPh sb="0" eb="5">
      <t>ナカガワミナコ</t>
    </rPh>
    <phoneticPr fontId="2"/>
  </si>
  <si>
    <t>小川　清</t>
    <rPh sb="0" eb="2">
      <t>オガワ</t>
    </rPh>
    <rPh sb="3" eb="4">
      <t>キヨシ</t>
    </rPh>
    <phoneticPr fontId="2"/>
  </si>
  <si>
    <t>中村初男</t>
    <rPh sb="0" eb="2">
      <t>ナカムラ</t>
    </rPh>
    <rPh sb="2" eb="4">
      <t>ハツオ</t>
    </rPh>
    <phoneticPr fontId="2"/>
  </si>
  <si>
    <t>山川善博</t>
    <rPh sb="0" eb="4">
      <t>ヤマカワヨシヒロ</t>
    </rPh>
    <phoneticPr fontId="2"/>
  </si>
  <si>
    <t>高木秀勝</t>
    <rPh sb="0" eb="4">
      <t>タカギヒデカツ</t>
    </rPh>
    <phoneticPr fontId="2"/>
  </si>
  <si>
    <t>平日残業</t>
    <phoneticPr fontId="3"/>
  </si>
  <si>
    <t>日</t>
    <rPh sb="0" eb="1">
      <t>ニチ</t>
    </rPh>
    <phoneticPr fontId="3"/>
  </si>
  <si>
    <t>昼勤務</t>
    <rPh sb="0" eb="3">
      <t>ヒルキンム</t>
    </rPh>
    <phoneticPr fontId="3"/>
  </si>
  <si>
    <t>休日労働時間数</t>
    <phoneticPr fontId="3"/>
  </si>
  <si>
    <t>準夜勤</t>
    <rPh sb="0" eb="1">
      <t>ジュン</t>
    </rPh>
    <rPh sb="1" eb="3">
      <t>ヤキン</t>
    </rPh>
    <phoneticPr fontId="3"/>
  </si>
  <si>
    <t>夜勤</t>
    <rPh sb="0" eb="2">
      <t>ヤキン</t>
    </rPh>
    <phoneticPr fontId="3"/>
  </si>
  <si>
    <t>所定時間外割増賃金</t>
    <phoneticPr fontId="3"/>
  </si>
  <si>
    <t>平日勤務</t>
    <rPh sb="0" eb="2">
      <t>ヘイジツ</t>
    </rPh>
    <rPh sb="2" eb="4">
      <t>キンム</t>
    </rPh>
    <phoneticPr fontId="3"/>
  </si>
  <si>
    <t>日･祝･夜勤務日数</t>
    <phoneticPr fontId="2"/>
  </si>
  <si>
    <t>日祝夜勤残業</t>
    <phoneticPr fontId="2"/>
  </si>
  <si>
    <t>基本給</t>
    <phoneticPr fontId="3"/>
  </si>
  <si>
    <t>夜勤基本給</t>
    <phoneticPr fontId="2"/>
  </si>
  <si>
    <t>日･祝･夜　残業</t>
    <phoneticPr fontId="3"/>
  </si>
  <si>
    <t>檜垣俊宏</t>
    <rPh sb="0" eb="2">
      <t>ヒガキ</t>
    </rPh>
    <rPh sb="2" eb="4">
      <t>トシヒロ</t>
    </rPh>
    <phoneticPr fontId="2"/>
  </si>
  <si>
    <t>日･祝･夜基本給</t>
    <rPh sb="5" eb="8">
      <t>キホンキュウ</t>
    </rPh>
    <phoneticPr fontId="3"/>
  </si>
  <si>
    <t>土屋彩音</t>
    <rPh sb="0" eb="2">
      <t>ツチヤ</t>
    </rPh>
    <rPh sb="2" eb="4">
      <t>アヤネ</t>
    </rPh>
    <phoneticPr fontId="2"/>
  </si>
  <si>
    <t>夜勤務日数</t>
    <rPh sb="0" eb="2">
      <t>ヤキン</t>
    </rPh>
    <rPh sb="2" eb="3">
      <t>ム</t>
    </rPh>
    <rPh sb="3" eb="5">
      <t>ニッスウ</t>
    </rPh>
    <phoneticPr fontId="3"/>
  </si>
  <si>
    <t>夜勤・休日基本給</t>
    <rPh sb="0" eb="2">
      <t>ヤキン</t>
    </rPh>
    <rPh sb="3" eb="5">
      <t>キュウジツ</t>
    </rPh>
    <rPh sb="5" eb="8">
      <t>キホンキュウ</t>
    </rPh>
    <phoneticPr fontId="3"/>
  </si>
  <si>
    <t>夜勤休日給</t>
    <rPh sb="0" eb="2">
      <t>ヤキン</t>
    </rPh>
    <rPh sb="2" eb="4">
      <t>キュウジツ</t>
    </rPh>
    <rPh sb="4" eb="5">
      <t>キュウ</t>
    </rPh>
    <phoneticPr fontId="3"/>
  </si>
  <si>
    <t>*：ｖｂ０お</t>
    <phoneticPr fontId="2"/>
  </si>
  <si>
    <t>平日残業</t>
    <rPh sb="0" eb="2">
      <t>ヘイジツ</t>
    </rPh>
    <rPh sb="2" eb="4">
      <t>ザンギョウ</t>
    </rPh>
    <phoneticPr fontId="3"/>
  </si>
  <si>
    <t>日祝夜残業</t>
    <rPh sb="0" eb="2">
      <t>ニチシュク</t>
    </rPh>
    <rPh sb="2" eb="3">
      <t>ヨル</t>
    </rPh>
    <rPh sb="3" eb="5">
      <t>ザンギョウ</t>
    </rPh>
    <phoneticPr fontId="3"/>
  </si>
  <si>
    <t>鴻齋かおり</t>
    <rPh sb="0" eb="2">
      <t>コウザイ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</si>
</sst>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88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5" fillId="0" borderId="0" xfId="0" applyFont="1" applyAlignment="1">
      <alignment shrinkToFit="1"/>
    </xf>
    <xf numFmtId="0" fontId="5" fillId="0" borderId="30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left" vertical="center" shrinkToFit="1"/>
    </xf>
    <xf numFmtId="0" fontId="5" fillId="0" borderId="59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0" fontId="8" fillId="0" borderId="30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6" fontId="5" fillId="0" borderId="63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6" fontId="5" fillId="0" borderId="68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6" fontId="5" fillId="0" borderId="30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6" fontId="5" fillId="0" borderId="69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6" fontId="5" fillId="0" borderId="64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0" borderId="71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6" fontId="5" fillId="0" borderId="66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6" fontId="5" fillId="0" borderId="6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6" fontId="5" fillId="2" borderId="18" xfId="1" applyFont="1" applyFill="1" applyBorder="1" applyAlignment="1">
      <alignment horizontal="center" vertical="center"/>
    </xf>
    <xf numFmtId="6" fontId="5" fillId="2" borderId="19" xfId="1" applyFont="1" applyFill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6" fontId="5" fillId="0" borderId="60" xfId="1" applyFont="1" applyBorder="1" applyAlignment="1">
      <alignment horizontal="center" vertical="center"/>
    </xf>
    <xf numFmtId="6" fontId="5" fillId="0" borderId="77" xfId="1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0" fontId="8" fillId="0" borderId="68" xfId="0" applyFont="1" applyBorder="1" applyAlignment="1">
      <alignment horizontal="distributed" vertical="center"/>
    </xf>
    <xf numFmtId="0" fontId="8" fillId="0" borderId="62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6" fontId="5" fillId="0" borderId="8" xfId="1" applyFont="1" applyBorder="1" applyAlignment="1">
      <alignment horizontal="center" vertical="center"/>
    </xf>
    <xf numFmtId="6" fontId="5" fillId="0" borderId="3" xfId="1" applyFont="1" applyBorder="1" applyAlignment="1">
      <alignment horizontal="center" vertical="center"/>
    </xf>
    <xf numFmtId="6" fontId="5" fillId="0" borderId="1" xfId="1" applyFont="1" applyBorder="1" applyAlignment="1">
      <alignment horizontal="center" vertical="center"/>
    </xf>
    <xf numFmtId="6" fontId="5" fillId="0" borderId="72" xfId="1" applyFont="1" applyBorder="1" applyAlignment="1">
      <alignment horizontal="center" vertical="center"/>
    </xf>
    <xf numFmtId="6" fontId="5" fillId="0" borderId="75" xfId="1" applyFont="1" applyBorder="1" applyAlignment="1">
      <alignment horizontal="center" vertical="center"/>
    </xf>
    <xf numFmtId="6" fontId="5" fillId="0" borderId="76" xfId="1" applyFont="1" applyBorder="1" applyAlignment="1">
      <alignment horizontal="center" vertical="center"/>
    </xf>
    <xf numFmtId="6" fontId="5" fillId="0" borderId="74" xfId="1" applyFont="1" applyBorder="1" applyAlignment="1">
      <alignment horizontal="center" vertical="center"/>
    </xf>
    <xf numFmtId="0" fontId="8" fillId="0" borderId="50" xfId="0" applyFont="1" applyBorder="1" applyAlignment="1">
      <alignment horizontal="distributed" vertical="center"/>
    </xf>
    <xf numFmtId="0" fontId="8" fillId="0" borderId="72" xfId="0" applyFont="1" applyBorder="1" applyAlignment="1">
      <alignment horizontal="distributed" vertical="center"/>
    </xf>
    <xf numFmtId="0" fontId="8" fillId="0" borderId="73" xfId="0" applyFont="1" applyBorder="1" applyAlignment="1">
      <alignment horizontal="distributed" vertical="center"/>
    </xf>
    <xf numFmtId="6" fontId="5" fillId="0" borderId="30" xfId="1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6" fontId="5" fillId="0" borderId="5" xfId="1" applyFont="1" applyBorder="1" applyAlignment="1">
      <alignment horizontal="center" vertical="center" shrinkToFit="1"/>
    </xf>
    <xf numFmtId="6" fontId="5" fillId="0" borderId="14" xfId="1" applyFont="1" applyBorder="1" applyAlignment="1">
      <alignment horizontal="center" vertical="center" shrinkToFit="1"/>
    </xf>
    <xf numFmtId="6" fontId="5" fillId="0" borderId="10" xfId="1" applyFont="1" applyBorder="1" applyAlignment="1">
      <alignment horizontal="center" vertical="center" shrinkToFit="1"/>
    </xf>
    <xf numFmtId="6" fontId="5" fillId="0" borderId="18" xfId="1" applyFont="1" applyBorder="1" applyAlignment="1">
      <alignment horizontal="center" vertical="center" shrinkToFit="1"/>
    </xf>
    <xf numFmtId="6" fontId="5" fillId="0" borderId="56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 shrinkToFit="1"/>
    </xf>
    <xf numFmtId="6" fontId="5" fillId="0" borderId="22" xfId="1" applyFont="1" applyBorder="1" applyAlignment="1">
      <alignment horizontal="center" vertical="center" shrinkToFit="1"/>
    </xf>
    <xf numFmtId="6" fontId="5" fillId="0" borderId="46" xfId="1" applyFont="1" applyBorder="1" applyAlignment="1">
      <alignment horizontal="center" vertical="center" shrinkToFit="1"/>
    </xf>
    <xf numFmtId="6" fontId="5" fillId="0" borderId="36" xfId="1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9B3EBB2-DF54-4493-817C-B18638286F1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E0F308E-E46C-47AA-8170-DC5A1BC3AF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14CAB1C-D6D9-474E-9A27-53F34A817D5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CAFE991-3116-4620-B497-4E37130722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0BC162F-2C06-41B8-A9A9-A485A10D2078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114300</xdr:colOff>
      <xdr:row>3</xdr:row>
      <xdr:rowOff>85725</xdr:rowOff>
    </xdr:from>
    <xdr:to>
      <xdr:col>26</xdr:col>
      <xdr:colOff>0</xdr:colOff>
      <xdr:row>3</xdr:row>
      <xdr:rowOff>400049</xdr:rowOff>
    </xdr:to>
    <xdr:sp macro="" textlink="">
      <xdr:nvSpPr>
        <xdr:cNvPr id="5" name="Oval 5">
          <a:extLst>
            <a:ext uri="{FF2B5EF4-FFF2-40B4-BE49-F238E27FC236}">
              <a16:creationId xmlns:a16="http://schemas.microsoft.com/office/drawing/2014/main" id="{6B1CD646-2691-437F-934A-C453B8317548}"/>
            </a:ext>
          </a:extLst>
        </xdr:cNvPr>
        <xdr:cNvSpPr>
          <a:spLocks noChangeArrowheads="1"/>
        </xdr:cNvSpPr>
      </xdr:nvSpPr>
      <xdr:spPr bwMode="auto">
        <a:xfrm>
          <a:off x="11258550" y="67627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2242811-4AED-42AA-A861-83729728DCC8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114299</xdr:colOff>
      <xdr:row>3</xdr:row>
      <xdr:rowOff>76201</xdr:rowOff>
    </xdr:from>
    <xdr:to>
      <xdr:col>26</xdr:col>
      <xdr:colOff>428624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140825EE-6522-4375-9DD0-914842172A29}"/>
            </a:ext>
          </a:extLst>
        </xdr:cNvPr>
        <xdr:cNvSpPr>
          <a:spLocks noChangeArrowheads="1"/>
        </xdr:cNvSpPr>
      </xdr:nvSpPr>
      <xdr:spPr bwMode="auto">
        <a:xfrm>
          <a:off x="11296649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9524</xdr:colOff>
      <xdr:row>3</xdr:row>
      <xdr:rowOff>66676</xdr:rowOff>
    </xdr:from>
    <xdr:to>
      <xdr:col>27</xdr:col>
      <xdr:colOff>323849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9E5F5AC-203A-4CEC-B417-83F0D81BA6C6}"/>
            </a:ext>
          </a:extLst>
        </xdr:cNvPr>
        <xdr:cNvSpPr>
          <a:spLocks noChangeArrowheads="1"/>
        </xdr:cNvSpPr>
      </xdr:nvSpPr>
      <xdr:spPr bwMode="auto">
        <a:xfrm>
          <a:off x="116204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66676</xdr:rowOff>
    </xdr:from>
    <xdr:to>
      <xdr:col>26</xdr:col>
      <xdr:colOff>419099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C9FE2E0-31DF-4EC9-AB0D-250EFEE0D689}"/>
            </a:ext>
          </a:extLst>
        </xdr:cNvPr>
        <xdr:cNvSpPr>
          <a:spLocks noChangeArrowheads="1"/>
        </xdr:cNvSpPr>
      </xdr:nvSpPr>
      <xdr:spPr bwMode="auto">
        <a:xfrm>
          <a:off x="11287124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BA52579-C984-43B0-8BD4-0C5B01E2453D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76201</xdr:rowOff>
    </xdr:from>
    <xdr:to>
      <xdr:col>26</xdr:col>
      <xdr:colOff>419099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6DE2799-A44D-4F28-8357-39C48E2ACC30}"/>
            </a:ext>
          </a:extLst>
        </xdr:cNvPr>
        <xdr:cNvSpPr>
          <a:spLocks noChangeArrowheads="1"/>
        </xdr:cNvSpPr>
      </xdr:nvSpPr>
      <xdr:spPr bwMode="auto">
        <a:xfrm>
          <a:off x="112871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9A56CEB-7C15-441A-920D-ED5F3AFE010B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19049</xdr:colOff>
      <xdr:row>3</xdr:row>
      <xdr:rowOff>76201</xdr:rowOff>
    </xdr:from>
    <xdr:to>
      <xdr:col>27</xdr:col>
      <xdr:colOff>333374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3BAF2D2-4788-49EF-ABD3-243E550BE64E}"/>
            </a:ext>
          </a:extLst>
        </xdr:cNvPr>
        <xdr:cNvSpPr>
          <a:spLocks noChangeArrowheads="1"/>
        </xdr:cNvSpPr>
      </xdr:nvSpPr>
      <xdr:spPr bwMode="auto">
        <a:xfrm>
          <a:off x="11630024" y="66675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12AC476-8515-4C55-9E0F-52B2EF9C2E20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0ED6D20-1394-412D-AD18-4CC720ECEFF2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00C6DE1-2EEC-4629-9B3E-778FB550C77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CECBF1F-EFA6-44F3-9DA8-C7E93C780F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02EC1E9-E79C-475E-AA3D-6EFBF8636E7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409574</xdr:colOff>
      <xdr:row>3</xdr:row>
      <xdr:rowOff>66676</xdr:rowOff>
    </xdr:from>
    <xdr:to>
      <xdr:col>27</xdr:col>
      <xdr:colOff>295274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BEC4035-CCAA-4F98-B0D1-8C6BFE7E8CDE}"/>
            </a:ext>
          </a:extLst>
        </xdr:cNvPr>
        <xdr:cNvSpPr>
          <a:spLocks noChangeArrowheads="1"/>
        </xdr:cNvSpPr>
      </xdr:nvSpPr>
      <xdr:spPr bwMode="auto">
        <a:xfrm>
          <a:off x="11534774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EF03139-3742-40A6-AF8C-E46A67FB139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428624</xdr:colOff>
      <xdr:row>3</xdr:row>
      <xdr:rowOff>57151</xdr:rowOff>
    </xdr:from>
    <xdr:to>
      <xdr:col>27</xdr:col>
      <xdr:colOff>314324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D21B63D-DA1E-4951-8AFE-9081798B441F}"/>
            </a:ext>
          </a:extLst>
        </xdr:cNvPr>
        <xdr:cNvSpPr>
          <a:spLocks noChangeArrowheads="1"/>
        </xdr:cNvSpPr>
      </xdr:nvSpPr>
      <xdr:spPr bwMode="auto">
        <a:xfrm>
          <a:off x="115538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workbookViewId="0">
      <selection activeCell="F21" sqref="F21:G2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5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76"/>
      <c r="T4" s="77"/>
      <c r="U4" s="77"/>
      <c r="V4" s="77"/>
      <c r="W4" s="77"/>
      <c r="X4" s="77"/>
      <c r="Y4" s="78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86"/>
    </row>
    <row r="7" spans="1:29" ht="24.75" customHeight="1">
      <c r="A7" s="39" t="s">
        <v>40</v>
      </c>
      <c r="B7" s="40"/>
      <c r="C7" s="41"/>
      <c r="D7" s="3">
        <v>18</v>
      </c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39" t="s">
        <v>23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39" t="s">
        <v>24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42" t="s">
        <v>25</v>
      </c>
      <c r="B11" s="43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45" t="s">
        <v>26</v>
      </c>
      <c r="B12" s="46"/>
      <c r="C12" s="47"/>
      <c r="D12" s="81">
        <v>8600</v>
      </c>
      <c r="E12" s="82"/>
      <c r="F12" s="81">
        <v>8600</v>
      </c>
      <c r="G12" s="82"/>
      <c r="H12" s="81">
        <v>8600</v>
      </c>
      <c r="I12" s="82"/>
      <c r="J12" s="81">
        <v>8600</v>
      </c>
      <c r="K12" s="82"/>
      <c r="L12" s="81">
        <v>8600</v>
      </c>
      <c r="M12" s="82"/>
      <c r="N12" s="81">
        <v>8600</v>
      </c>
      <c r="O12" s="82"/>
      <c r="P12" s="81">
        <v>8600</v>
      </c>
      <c r="Q12" s="82"/>
      <c r="R12" s="81">
        <v>8600</v>
      </c>
      <c r="S12" s="82"/>
      <c r="T12" s="81">
        <v>8600</v>
      </c>
      <c r="U12" s="82"/>
      <c r="V12" s="81">
        <v>8600</v>
      </c>
      <c r="W12" s="82"/>
      <c r="X12" s="81">
        <v>8600</v>
      </c>
      <c r="Y12" s="82"/>
      <c r="Z12" s="81">
        <v>8600</v>
      </c>
      <c r="AA12" s="82"/>
      <c r="AB12" s="81">
        <v>8600</v>
      </c>
      <c r="AC12" s="83"/>
    </row>
    <row r="13" spans="1:29" ht="24.75" customHeight="1">
      <c r="A13" s="39" t="s">
        <v>49</v>
      </c>
      <c r="B13" s="40"/>
      <c r="C13" s="41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84"/>
      <c r="AC13" s="87"/>
    </row>
    <row r="14" spans="1:29" ht="24.75" customHeight="1">
      <c r="A14" s="88" t="s">
        <v>27</v>
      </c>
      <c r="B14" s="89"/>
      <c r="C14" s="40"/>
      <c r="D14" s="84">
        <v>10750</v>
      </c>
      <c r="E14" s="85"/>
      <c r="F14" s="84">
        <v>10750</v>
      </c>
      <c r="G14" s="85"/>
      <c r="H14" s="84">
        <v>10750</v>
      </c>
      <c r="I14" s="85"/>
      <c r="J14" s="84">
        <v>10750</v>
      </c>
      <c r="K14" s="85"/>
      <c r="L14" s="84">
        <v>10750</v>
      </c>
      <c r="M14" s="85"/>
      <c r="N14" s="84">
        <v>10750</v>
      </c>
      <c r="O14" s="85"/>
      <c r="P14" s="84">
        <v>10750</v>
      </c>
      <c r="Q14" s="85"/>
      <c r="R14" s="84">
        <v>10750</v>
      </c>
      <c r="S14" s="85"/>
      <c r="T14" s="84">
        <v>10750</v>
      </c>
      <c r="U14" s="85"/>
      <c r="V14" s="84">
        <v>10750</v>
      </c>
      <c r="W14" s="85"/>
      <c r="X14" s="84">
        <v>10750</v>
      </c>
      <c r="Y14" s="85"/>
      <c r="Z14" s="84">
        <v>10750</v>
      </c>
      <c r="AA14" s="85"/>
      <c r="AB14" s="84">
        <v>10750</v>
      </c>
      <c r="AC14" s="87"/>
    </row>
    <row r="15" spans="1:29" ht="24.75" customHeight="1" thickBot="1">
      <c r="A15" s="42" t="s">
        <v>50</v>
      </c>
      <c r="B15" s="43"/>
      <c r="C15" s="44"/>
      <c r="D15" s="90"/>
      <c r="E15" s="91"/>
      <c r="F15" s="90"/>
      <c r="G15" s="91"/>
      <c r="H15" s="90"/>
      <c r="I15" s="91"/>
      <c r="J15" s="90"/>
      <c r="K15" s="91"/>
      <c r="L15" s="90"/>
      <c r="M15" s="91"/>
      <c r="N15" s="90"/>
      <c r="O15" s="91"/>
      <c r="P15" s="90"/>
      <c r="Q15" s="91"/>
      <c r="R15" s="90"/>
      <c r="S15" s="91"/>
      <c r="T15" s="90"/>
      <c r="U15" s="91"/>
      <c r="V15" s="90"/>
      <c r="W15" s="91"/>
      <c r="X15" s="90"/>
      <c r="Y15" s="91"/>
      <c r="Z15" s="90"/>
      <c r="AA15" s="91"/>
      <c r="AB15" s="90"/>
      <c r="AC15" s="95"/>
    </row>
    <row r="16" spans="1:29" ht="24.75" customHeight="1" thickTop="1">
      <c r="A16" s="96" t="s">
        <v>42</v>
      </c>
      <c r="B16" s="17"/>
      <c r="C16" s="6" t="s">
        <v>43</v>
      </c>
      <c r="D16" s="92"/>
      <c r="E16" s="93"/>
      <c r="F16" s="92"/>
      <c r="G16" s="93"/>
      <c r="H16" s="92"/>
      <c r="I16" s="93"/>
      <c r="J16" s="92"/>
      <c r="K16" s="93"/>
      <c r="L16" s="92"/>
      <c r="M16" s="93"/>
      <c r="N16" s="92"/>
      <c r="O16" s="93"/>
      <c r="P16" s="92"/>
      <c r="Q16" s="93"/>
      <c r="R16" s="92"/>
      <c r="S16" s="93"/>
      <c r="T16" s="92"/>
      <c r="U16" s="93"/>
      <c r="V16" s="92"/>
      <c r="W16" s="93"/>
      <c r="X16" s="92"/>
      <c r="Y16" s="93"/>
      <c r="Z16" s="92"/>
      <c r="AA16" s="93"/>
      <c r="AB16" s="92"/>
      <c r="AC16" s="94"/>
    </row>
    <row r="17" spans="1:29" ht="24.75" customHeight="1">
      <c r="A17" s="96"/>
      <c r="B17" s="16"/>
      <c r="C17" s="7" t="s">
        <v>44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84"/>
      <c r="AC17" s="87"/>
    </row>
    <row r="18" spans="1:29" ht="24.75" customHeight="1">
      <c r="A18" s="96"/>
      <c r="B18" s="16"/>
      <c r="C18" s="7" t="s">
        <v>45</v>
      </c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84"/>
      <c r="AC18" s="87"/>
    </row>
    <row r="19" spans="1:29" ht="24.75" customHeight="1">
      <c r="A19" s="96"/>
      <c r="B19" s="33" t="s">
        <v>28</v>
      </c>
      <c r="C19" s="34"/>
      <c r="D19" s="84">
        <v>4144</v>
      </c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84"/>
      <c r="AC19" s="87"/>
    </row>
    <row r="20" spans="1:29" ht="24.75" customHeight="1">
      <c r="A20" s="96"/>
      <c r="B20" s="33" t="s">
        <v>29</v>
      </c>
      <c r="C20" s="34"/>
      <c r="D20" s="84">
        <v>5100</v>
      </c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4"/>
      <c r="S20" s="85"/>
      <c r="T20" s="84"/>
      <c r="U20" s="85"/>
      <c r="V20" s="84"/>
      <c r="W20" s="85"/>
      <c r="X20" s="84"/>
      <c r="Y20" s="85"/>
      <c r="Z20" s="84"/>
      <c r="AA20" s="85"/>
      <c r="AB20" s="84"/>
      <c r="AC20" s="87"/>
    </row>
    <row r="21" spans="1:29" ht="24.75" customHeight="1">
      <c r="A21" s="49"/>
      <c r="B21" s="33" t="s">
        <v>30</v>
      </c>
      <c r="C21" s="34"/>
      <c r="D21" s="84"/>
      <c r="E21" s="85"/>
      <c r="F21" s="84"/>
      <c r="G21" s="85"/>
      <c r="H21" s="84"/>
      <c r="I21" s="85"/>
      <c r="J21" s="84"/>
      <c r="K21" s="85"/>
      <c r="L21" s="84"/>
      <c r="M21" s="85"/>
      <c r="N21" s="84"/>
      <c r="O21" s="85"/>
      <c r="P21" s="84"/>
      <c r="Q21" s="85"/>
      <c r="R21" s="84"/>
      <c r="S21" s="85"/>
      <c r="T21" s="84"/>
      <c r="U21" s="85"/>
      <c r="V21" s="84"/>
      <c r="W21" s="85"/>
      <c r="X21" s="84"/>
      <c r="Y21" s="85"/>
      <c r="Z21" s="84"/>
      <c r="AA21" s="85"/>
      <c r="AB21" s="84"/>
      <c r="AC21" s="87"/>
    </row>
    <row r="22" spans="1:29" ht="24.75" customHeight="1">
      <c r="A22" s="39" t="s">
        <v>31</v>
      </c>
      <c r="B22" s="40"/>
      <c r="C22" s="41"/>
      <c r="D22" s="84">
        <f>INT(D7*D12+D8*D14+D10*D13+D11*D15+D16+D17+D18+D19+D20+D21)</f>
        <v>174794</v>
      </c>
      <c r="E22" s="85"/>
      <c r="F22" s="84">
        <f>INT(F7*F12+F8*F14+F10*F13+F11*F15+F16+F17+F18+F19+F20+F21)</f>
        <v>0</v>
      </c>
      <c r="G22" s="85"/>
      <c r="H22" s="84">
        <f>INT(H7*H12+H8*H14+H10*H13+H11*H15+H16+H17+H18+H19+H20+H21)</f>
        <v>0</v>
      </c>
      <c r="I22" s="85"/>
      <c r="J22" s="84">
        <f>INT(J7*J12+J8*J14+J10*J13+J11*J15+J16+J17+J18+J19+J20+J21)</f>
        <v>0</v>
      </c>
      <c r="K22" s="85"/>
      <c r="L22" s="84">
        <f>INT(L7*L12+L8*L14+L10*L13+L11*L15+L16+L17+L18+L19+L20+L21)</f>
        <v>0</v>
      </c>
      <c r="M22" s="85"/>
      <c r="N22" s="84">
        <f>INT(N7*N12+N8*N14+N10*N13+N11*N15+N16+N17+N18+N19+N20+N21)</f>
        <v>0</v>
      </c>
      <c r="O22" s="85"/>
      <c r="P22" s="84">
        <f>INT(P7*P12+P8*P14+P10*P13+P11*P15+P16+P17+P18+P19+P20+P21)</f>
        <v>0</v>
      </c>
      <c r="Q22" s="85"/>
      <c r="R22" s="84">
        <f>INT(R7*R12+R8*R14+R10*R13+R11*R15+R16+R17+R18+R19+R20+R21)</f>
        <v>0</v>
      </c>
      <c r="S22" s="85"/>
      <c r="T22" s="84">
        <f>INT(T7*T12+T8*T14+T10*T13+T11*T15+T16+T17+T18+T19+T20+T21)</f>
        <v>0</v>
      </c>
      <c r="U22" s="85"/>
      <c r="V22" s="84">
        <f>INT(V7*V12+V8*V14+V10*V13+V11*V15+V16+V17+V18+V19+V20+V21)</f>
        <v>0</v>
      </c>
      <c r="W22" s="85"/>
      <c r="X22" s="84">
        <f>INT(X7*X12+X8*X14+X10*X13+X11*X15+X16+X17+X18+X19+X20+X21)</f>
        <v>0</v>
      </c>
      <c r="Y22" s="85"/>
      <c r="Z22" s="84">
        <f>INT(Z7*Z12+Z8*Z14+Z10*Z13+Z11*Z15+Z16+Z17+Z18+Z19+Z20+Z21)</f>
        <v>0</v>
      </c>
      <c r="AA22" s="85"/>
      <c r="AB22" s="84">
        <f>D22+F22+H22+J22+L22+N22</f>
        <v>174794</v>
      </c>
      <c r="AC22" s="87"/>
    </row>
    <row r="23" spans="1:29" ht="24.75" customHeight="1">
      <c r="A23" s="39" t="s">
        <v>32</v>
      </c>
      <c r="B23" s="40"/>
      <c r="C23" s="41"/>
      <c r="D23" s="84"/>
      <c r="E23" s="85"/>
      <c r="F23" s="84"/>
      <c r="G23" s="85"/>
      <c r="H23" s="84"/>
      <c r="I23" s="85"/>
      <c r="J23" s="84"/>
      <c r="K23" s="85"/>
      <c r="L23" s="84"/>
      <c r="M23" s="85"/>
      <c r="N23" s="84"/>
      <c r="O23" s="85"/>
      <c r="P23" s="84"/>
      <c r="Q23" s="85"/>
      <c r="R23" s="84"/>
      <c r="S23" s="85"/>
      <c r="T23" s="84"/>
      <c r="U23" s="85"/>
      <c r="V23" s="84"/>
      <c r="W23" s="85"/>
      <c r="X23" s="84"/>
      <c r="Y23" s="85"/>
      <c r="Z23" s="84"/>
      <c r="AA23" s="85"/>
      <c r="AB23" s="84"/>
      <c r="AC23" s="87"/>
    </row>
    <row r="24" spans="1:29" ht="24.75" customHeight="1" thickBot="1">
      <c r="A24" s="52" t="s">
        <v>39</v>
      </c>
      <c r="B24" s="53"/>
      <c r="C24" s="54"/>
      <c r="D24" s="100">
        <v>25000</v>
      </c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  <c r="R24" s="100"/>
      <c r="S24" s="101"/>
      <c r="T24" s="100"/>
      <c r="U24" s="101"/>
      <c r="V24" s="100"/>
      <c r="W24" s="101"/>
      <c r="X24" s="100"/>
      <c r="Y24" s="101"/>
      <c r="Z24" s="100"/>
      <c r="AA24" s="101"/>
      <c r="AB24" s="100"/>
      <c r="AC24" s="102"/>
    </row>
    <row r="25" spans="1:29" ht="24.75" customHeight="1" thickBot="1">
      <c r="A25" s="103" t="s">
        <v>20</v>
      </c>
      <c r="B25" s="104"/>
      <c r="C25" s="105"/>
      <c r="D25" s="97">
        <f>D22+D23+D24</f>
        <v>199794</v>
      </c>
      <c r="E25" s="98"/>
      <c r="F25" s="97">
        <f>F22+F23+F24</f>
        <v>0</v>
      </c>
      <c r="G25" s="98"/>
      <c r="H25" s="97">
        <f>H22+H23+H24</f>
        <v>0</v>
      </c>
      <c r="I25" s="98"/>
      <c r="J25" s="97">
        <f>J22+J23+J24</f>
        <v>0</v>
      </c>
      <c r="K25" s="98"/>
      <c r="L25" s="97">
        <f>L22+L23+L24</f>
        <v>0</v>
      </c>
      <c r="M25" s="98"/>
      <c r="N25" s="97">
        <f>N22+N23+N24</f>
        <v>0</v>
      </c>
      <c r="O25" s="98"/>
      <c r="P25" s="97">
        <f>P22+P23+P24</f>
        <v>0</v>
      </c>
      <c r="Q25" s="98"/>
      <c r="R25" s="97">
        <f>R22+R23+R24</f>
        <v>0</v>
      </c>
      <c r="S25" s="98"/>
      <c r="T25" s="97">
        <f>T22+T23+T24</f>
        <v>0</v>
      </c>
      <c r="U25" s="98"/>
      <c r="V25" s="97">
        <f>V22+V23+V24</f>
        <v>0</v>
      </c>
      <c r="W25" s="98"/>
      <c r="X25" s="97">
        <f>X22+X23+X24</f>
        <v>0</v>
      </c>
      <c r="Y25" s="98"/>
      <c r="Z25" s="97">
        <f>Z22+Z23+Z24</f>
        <v>0</v>
      </c>
      <c r="AA25" s="98"/>
      <c r="AB25" s="97">
        <f>D25+F25+H25+J25+L25+N25</f>
        <v>199794</v>
      </c>
      <c r="AC25" s="99"/>
    </row>
    <row r="26" spans="1:29" ht="24.75" customHeight="1">
      <c r="A26" s="48" t="s">
        <v>33</v>
      </c>
      <c r="B26" s="35" t="s">
        <v>34</v>
      </c>
      <c r="C26" s="36"/>
      <c r="D26" s="112">
        <v>599</v>
      </c>
      <c r="E26" s="113"/>
      <c r="F26" s="112"/>
      <c r="G26" s="113"/>
      <c r="H26" s="112"/>
      <c r="I26" s="113"/>
      <c r="J26" s="112"/>
      <c r="K26" s="113"/>
      <c r="L26" s="112"/>
      <c r="M26" s="113"/>
      <c r="N26" s="112"/>
      <c r="O26" s="113"/>
      <c r="P26" s="112"/>
      <c r="Q26" s="113"/>
      <c r="R26" s="112"/>
      <c r="S26" s="113"/>
      <c r="T26" s="112"/>
      <c r="U26" s="113"/>
      <c r="V26" s="112"/>
      <c r="W26" s="113"/>
      <c r="X26" s="112"/>
      <c r="Y26" s="113"/>
      <c r="Z26" s="112"/>
      <c r="AA26" s="113"/>
      <c r="AB26" s="112"/>
      <c r="AC26" s="116"/>
    </row>
    <row r="27" spans="1:29" ht="24.75" customHeight="1">
      <c r="A27" s="49"/>
      <c r="B27" s="33" t="s">
        <v>35</v>
      </c>
      <c r="C27" s="34"/>
      <c r="D27" s="84">
        <v>4770</v>
      </c>
      <c r="E27" s="85"/>
      <c r="F27" s="84"/>
      <c r="G27" s="85"/>
      <c r="H27" s="84"/>
      <c r="I27" s="85"/>
      <c r="J27" s="84"/>
      <c r="K27" s="85"/>
      <c r="L27" s="84"/>
      <c r="M27" s="85"/>
      <c r="N27" s="84"/>
      <c r="O27" s="85"/>
      <c r="P27" s="84"/>
      <c r="Q27" s="85"/>
      <c r="R27" s="84"/>
      <c r="S27" s="85"/>
      <c r="T27" s="84"/>
      <c r="U27" s="85"/>
      <c r="V27" s="84"/>
      <c r="W27" s="85"/>
      <c r="X27" s="84"/>
      <c r="Y27" s="85"/>
      <c r="Z27" s="84"/>
      <c r="AA27" s="85"/>
      <c r="AB27" s="84"/>
      <c r="AC27" s="87"/>
    </row>
    <row r="28" spans="1:29" ht="24.75" customHeight="1">
      <c r="A28" s="49"/>
      <c r="B28" s="33" t="s">
        <v>47</v>
      </c>
      <c r="C28" s="34"/>
      <c r="D28" s="84">
        <v>11800</v>
      </c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  <c r="R28" s="84"/>
      <c r="S28" s="85"/>
      <c r="T28" s="84"/>
      <c r="U28" s="85"/>
      <c r="V28" s="84"/>
      <c r="W28" s="85"/>
      <c r="X28" s="84"/>
      <c r="Y28" s="85"/>
      <c r="Z28" s="84"/>
      <c r="AA28" s="85"/>
      <c r="AB28" s="84"/>
      <c r="AC28" s="87"/>
    </row>
    <row r="29" spans="1:29" ht="24.75" customHeight="1">
      <c r="A29" s="50"/>
      <c r="B29" s="33" t="s">
        <v>48</v>
      </c>
      <c r="C29" s="34"/>
      <c r="D29" s="92"/>
      <c r="E29" s="93"/>
      <c r="F29" s="92"/>
      <c r="G29" s="93"/>
      <c r="H29" s="92"/>
      <c r="I29" s="93"/>
      <c r="J29" s="92"/>
      <c r="K29" s="93"/>
      <c r="L29" s="92"/>
      <c r="M29" s="93"/>
      <c r="N29" s="92"/>
      <c r="O29" s="93"/>
      <c r="P29" s="92"/>
      <c r="Q29" s="93"/>
      <c r="R29" s="92"/>
      <c r="S29" s="93"/>
      <c r="T29" s="92"/>
      <c r="U29" s="93"/>
      <c r="V29" s="92"/>
      <c r="W29" s="93"/>
      <c r="X29" s="92"/>
      <c r="Y29" s="93"/>
      <c r="Z29" s="92"/>
      <c r="AA29" s="93"/>
      <c r="AB29" s="92"/>
      <c r="AC29" s="94"/>
    </row>
    <row r="30" spans="1:29" ht="24.75" customHeight="1" thickBot="1">
      <c r="A30" s="51"/>
      <c r="B30" s="37" t="s">
        <v>51</v>
      </c>
      <c r="C30" s="38"/>
      <c r="D30" s="114">
        <v>220</v>
      </c>
      <c r="E30" s="115"/>
      <c r="F30" s="114"/>
      <c r="G30" s="115"/>
      <c r="H30" s="114"/>
      <c r="I30" s="115"/>
      <c r="J30" s="114"/>
      <c r="K30" s="115"/>
      <c r="L30" s="114"/>
      <c r="M30" s="115"/>
      <c r="N30" s="114"/>
      <c r="O30" s="115"/>
      <c r="P30" s="114"/>
      <c r="Q30" s="115"/>
      <c r="R30" s="114"/>
      <c r="S30" s="115"/>
      <c r="T30" s="114"/>
      <c r="U30" s="115"/>
      <c r="V30" s="114"/>
      <c r="W30" s="115"/>
      <c r="X30" s="114"/>
      <c r="Y30" s="115"/>
      <c r="Z30" s="114"/>
      <c r="AA30" s="115"/>
      <c r="AB30" s="114"/>
      <c r="AC30" s="117"/>
    </row>
    <row r="31" spans="1:29" ht="24.75" customHeight="1" thickBot="1">
      <c r="A31" s="45" t="s">
        <v>36</v>
      </c>
      <c r="B31" s="46"/>
      <c r="C31" s="47"/>
      <c r="D31" s="92">
        <f>SUM(D26:D30)</f>
        <v>17389</v>
      </c>
      <c r="E31" s="93"/>
      <c r="F31" s="92">
        <f t="shared" ref="F31" si="0">SUM(F26:F30)</f>
        <v>0</v>
      </c>
      <c r="G31" s="93"/>
      <c r="H31" s="92">
        <f t="shared" ref="H31" si="1">SUM(H26:H30)</f>
        <v>0</v>
      </c>
      <c r="I31" s="93"/>
      <c r="J31" s="92">
        <f t="shared" ref="J31" si="2">SUM(J26:J30)</f>
        <v>0</v>
      </c>
      <c r="K31" s="93"/>
      <c r="L31" s="92">
        <f t="shared" ref="L31" si="3">SUM(L26:L30)</f>
        <v>0</v>
      </c>
      <c r="M31" s="93"/>
      <c r="N31" s="92">
        <f t="shared" ref="N31" si="4">SUM(N26:N30)</f>
        <v>0</v>
      </c>
      <c r="O31" s="93"/>
      <c r="P31" s="92">
        <f t="shared" ref="P31" si="5">SUM(P26:P30)</f>
        <v>0</v>
      </c>
      <c r="Q31" s="93"/>
      <c r="R31" s="92">
        <f t="shared" ref="R31" si="6">SUM(R26:R30)</f>
        <v>0</v>
      </c>
      <c r="S31" s="93"/>
      <c r="T31" s="92">
        <f t="shared" ref="T31" si="7">SUM(T26:T30)</f>
        <v>0</v>
      </c>
      <c r="U31" s="93"/>
      <c r="V31" s="92">
        <f t="shared" ref="V31" si="8">SUM(V26:V30)</f>
        <v>0</v>
      </c>
      <c r="W31" s="93"/>
      <c r="X31" s="92">
        <f t="shared" ref="X31" si="9">SUM(X26:X30)</f>
        <v>0</v>
      </c>
      <c r="Y31" s="93"/>
      <c r="Z31" s="92">
        <f t="shared" ref="Z31" si="10">SUM(Z26:Z30)</f>
        <v>0</v>
      </c>
      <c r="AA31" s="93"/>
      <c r="AB31" s="92">
        <f t="shared" ref="AB31" si="11">SUM(AB26:AB30)</f>
        <v>0</v>
      </c>
      <c r="AC31" s="94"/>
    </row>
    <row r="32" spans="1:29" ht="24.75" customHeight="1" thickTop="1" thickBot="1">
      <c r="A32" s="106" t="s">
        <v>37</v>
      </c>
      <c r="B32" s="107"/>
      <c r="C32" s="108"/>
      <c r="D32" s="109">
        <f>D25-D31</f>
        <v>182405</v>
      </c>
      <c r="E32" s="110"/>
      <c r="F32" s="109">
        <f>F25-F31</f>
        <v>0</v>
      </c>
      <c r="G32" s="110"/>
      <c r="H32" s="109">
        <f>H25-H31</f>
        <v>0</v>
      </c>
      <c r="I32" s="110"/>
      <c r="J32" s="109">
        <f>J25-J31</f>
        <v>0</v>
      </c>
      <c r="K32" s="110"/>
      <c r="L32" s="109">
        <f>L25-L31</f>
        <v>0</v>
      </c>
      <c r="M32" s="110"/>
      <c r="N32" s="109">
        <f>N25-N31</f>
        <v>0</v>
      </c>
      <c r="O32" s="110"/>
      <c r="P32" s="109">
        <f>P25-P31</f>
        <v>0</v>
      </c>
      <c r="Q32" s="110"/>
      <c r="R32" s="109">
        <f>R25-R31</f>
        <v>0</v>
      </c>
      <c r="S32" s="110"/>
      <c r="T32" s="109">
        <f>T25-T31</f>
        <v>0</v>
      </c>
      <c r="U32" s="110"/>
      <c r="V32" s="109">
        <f>V25-V31</f>
        <v>0</v>
      </c>
      <c r="W32" s="110"/>
      <c r="X32" s="109">
        <f>X22-X31</f>
        <v>0</v>
      </c>
      <c r="Y32" s="110"/>
      <c r="Z32" s="109">
        <f>Z25-Z31</f>
        <v>0</v>
      </c>
      <c r="AA32" s="110"/>
      <c r="AB32" s="109">
        <f>D32+F32+H32+J32+L32+N32</f>
        <v>182405</v>
      </c>
      <c r="AC32" s="111"/>
    </row>
  </sheetData>
  <mergeCells count="323"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7441-14C7-4602-A820-8561F18E17A2}">
  <sheetPr codeName="Sheet10"/>
  <dimension ref="A1:AC30"/>
  <sheetViews>
    <sheetView topLeftCell="A10" workbookViewId="0">
      <selection activeCell="N30" sqref="N30:O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52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>
        <v>20</v>
      </c>
      <c r="E7" s="4" t="s">
        <v>21</v>
      </c>
      <c r="F7" s="3">
        <v>21</v>
      </c>
      <c r="G7" s="4" t="s">
        <v>21</v>
      </c>
      <c r="H7" s="3">
        <v>18</v>
      </c>
      <c r="I7" s="4" t="s">
        <v>21</v>
      </c>
      <c r="J7" s="3">
        <v>18</v>
      </c>
      <c r="K7" s="4" t="s">
        <v>21</v>
      </c>
      <c r="L7" s="3">
        <v>17</v>
      </c>
      <c r="M7" s="4" t="s">
        <v>21</v>
      </c>
      <c r="N7" s="3">
        <v>18</v>
      </c>
      <c r="O7" s="4" t="s">
        <v>21</v>
      </c>
      <c r="P7" s="3">
        <v>21</v>
      </c>
      <c r="Q7" s="4" t="s">
        <v>21</v>
      </c>
      <c r="R7" s="3">
        <v>22</v>
      </c>
      <c r="S7" s="4" t="s">
        <v>21</v>
      </c>
      <c r="T7" s="3">
        <v>19</v>
      </c>
      <c r="U7" s="4" t="s">
        <v>21</v>
      </c>
      <c r="V7" s="3">
        <v>22</v>
      </c>
      <c r="W7" s="4" t="s">
        <v>21</v>
      </c>
      <c r="X7" s="3">
        <v>20</v>
      </c>
      <c r="Y7" s="4" t="s">
        <v>21</v>
      </c>
      <c r="Z7" s="3">
        <v>16</v>
      </c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3</v>
      </c>
      <c r="S8" s="4" t="s">
        <v>21</v>
      </c>
      <c r="T8" s="3">
        <v>1</v>
      </c>
      <c r="U8" s="4" t="s">
        <v>21</v>
      </c>
      <c r="V8" s="3">
        <v>1</v>
      </c>
      <c r="W8" s="4" t="s">
        <v>21</v>
      </c>
      <c r="X8" s="3">
        <v>2</v>
      </c>
      <c r="Y8" s="4" t="s">
        <v>21</v>
      </c>
      <c r="Z8" s="3">
        <v>1</v>
      </c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>
        <v>21</v>
      </c>
      <c r="E9" s="4" t="s">
        <v>22</v>
      </c>
      <c r="F9" s="3">
        <v>4</v>
      </c>
      <c r="G9" s="4" t="s">
        <v>22</v>
      </c>
      <c r="H9" s="3">
        <v>0.5</v>
      </c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6</v>
      </c>
      <c r="S9" s="4" t="s">
        <v>22</v>
      </c>
      <c r="T9" s="3">
        <v>6</v>
      </c>
      <c r="U9" s="4" t="s">
        <v>22</v>
      </c>
      <c r="V9" s="3">
        <v>6</v>
      </c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>
        <v>3</v>
      </c>
      <c r="U10" s="4" t="s">
        <v>22</v>
      </c>
      <c r="V10" s="3">
        <v>3</v>
      </c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8600</v>
      </c>
      <c r="E11" s="82"/>
      <c r="F11" s="81">
        <v>8600</v>
      </c>
      <c r="G11" s="82"/>
      <c r="H11" s="81">
        <v>8600</v>
      </c>
      <c r="I11" s="82"/>
      <c r="J11" s="81">
        <v>8600</v>
      </c>
      <c r="K11" s="82"/>
      <c r="L11" s="81">
        <v>8600</v>
      </c>
      <c r="M11" s="82"/>
      <c r="N11" s="81">
        <v>8600</v>
      </c>
      <c r="O11" s="82"/>
      <c r="P11" s="81">
        <v>8600</v>
      </c>
      <c r="Q11" s="82"/>
      <c r="R11" s="81">
        <v>8600</v>
      </c>
      <c r="S11" s="82"/>
      <c r="T11" s="81">
        <v>8600</v>
      </c>
      <c r="U11" s="82"/>
      <c r="V11" s="81">
        <v>8600</v>
      </c>
      <c r="W11" s="82"/>
      <c r="X11" s="81">
        <v>8600</v>
      </c>
      <c r="Y11" s="82"/>
      <c r="Z11" s="81">
        <v>8600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1343</v>
      </c>
      <c r="E12" s="85"/>
      <c r="F12" s="84">
        <v>1343</v>
      </c>
      <c r="G12" s="85"/>
      <c r="H12" s="84">
        <v>1343</v>
      </c>
      <c r="I12" s="85"/>
      <c r="J12" s="84">
        <v>1343</v>
      </c>
      <c r="K12" s="85"/>
      <c r="L12" s="84">
        <v>1344</v>
      </c>
      <c r="M12" s="85"/>
      <c r="N12" s="84">
        <v>1344</v>
      </c>
      <c r="O12" s="85"/>
      <c r="P12" s="84">
        <v>1344</v>
      </c>
      <c r="Q12" s="85"/>
      <c r="R12" s="84">
        <v>1250</v>
      </c>
      <c r="S12" s="85"/>
      <c r="T12" s="84">
        <v>1250</v>
      </c>
      <c r="U12" s="85"/>
      <c r="V12" s="84">
        <v>1250</v>
      </c>
      <c r="W12" s="85"/>
      <c r="X12" s="84">
        <v>1250</v>
      </c>
      <c r="Y12" s="85"/>
      <c r="Z12" s="84">
        <v>1250</v>
      </c>
      <c r="AA12" s="87"/>
      <c r="AB12" s="126"/>
      <c r="AC12" s="127"/>
    </row>
    <row r="13" spans="1:29" ht="24.75" customHeight="1">
      <c r="A13" s="88" t="s">
        <v>27</v>
      </c>
      <c r="B13" s="89"/>
      <c r="C13" s="40"/>
      <c r="D13" s="84">
        <v>10750</v>
      </c>
      <c r="E13" s="85"/>
      <c r="F13" s="84">
        <v>10750</v>
      </c>
      <c r="G13" s="85"/>
      <c r="H13" s="84">
        <v>10750</v>
      </c>
      <c r="I13" s="85"/>
      <c r="J13" s="84">
        <v>10750</v>
      </c>
      <c r="K13" s="85"/>
      <c r="L13" s="84">
        <v>10750</v>
      </c>
      <c r="M13" s="85"/>
      <c r="N13" s="84">
        <v>10750</v>
      </c>
      <c r="O13" s="85"/>
      <c r="P13" s="84">
        <v>10750</v>
      </c>
      <c r="Q13" s="85"/>
      <c r="R13" s="84">
        <v>10600</v>
      </c>
      <c r="S13" s="85"/>
      <c r="T13" s="84">
        <v>10600</v>
      </c>
      <c r="U13" s="85"/>
      <c r="V13" s="84">
        <v>10600</v>
      </c>
      <c r="W13" s="85"/>
      <c r="X13" s="84">
        <v>10600</v>
      </c>
      <c r="Y13" s="85"/>
      <c r="Z13" s="84">
        <v>10600</v>
      </c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>
        <v>1680</v>
      </c>
      <c r="E14" s="91"/>
      <c r="F14" s="90">
        <v>1680</v>
      </c>
      <c r="G14" s="91"/>
      <c r="H14" s="90">
        <v>1680</v>
      </c>
      <c r="I14" s="91"/>
      <c r="J14" s="90">
        <v>1680</v>
      </c>
      <c r="K14" s="91"/>
      <c r="L14" s="90">
        <v>1680</v>
      </c>
      <c r="M14" s="91"/>
      <c r="N14" s="90">
        <v>1680</v>
      </c>
      <c r="O14" s="91"/>
      <c r="P14" s="90">
        <v>1680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5"/>
      <c r="AB14" s="134"/>
      <c r="AC14" s="135"/>
    </row>
    <row r="15" spans="1:29" ht="24.75" customHeight="1" thickTop="1">
      <c r="A15" s="138" t="s">
        <v>42</v>
      </c>
      <c r="B15" s="20" t="s">
        <v>67</v>
      </c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 t="s">
        <v>68</v>
      </c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>
        <v>3450</v>
      </c>
      <c r="E17" s="85"/>
      <c r="F17" s="84">
        <v>5650</v>
      </c>
      <c r="G17" s="85"/>
      <c r="H17" s="84">
        <v>3150</v>
      </c>
      <c r="I17" s="85"/>
      <c r="J17" s="84">
        <v>1000</v>
      </c>
      <c r="K17" s="85"/>
      <c r="L17" s="84">
        <v>14750</v>
      </c>
      <c r="M17" s="85"/>
      <c r="N17" s="84">
        <v>200</v>
      </c>
      <c r="O17" s="85"/>
      <c r="P17" s="84">
        <v>1000</v>
      </c>
      <c r="Q17" s="85"/>
      <c r="R17" s="84">
        <v>400</v>
      </c>
      <c r="S17" s="85"/>
      <c r="T17" s="84">
        <v>1600</v>
      </c>
      <c r="U17" s="85"/>
      <c r="V17" s="84"/>
      <c r="W17" s="85"/>
      <c r="X17" s="84"/>
      <c r="Y17" s="85"/>
      <c r="Z17" s="84">
        <v>1200</v>
      </c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>
        <v>5775</v>
      </c>
      <c r="E18" s="85"/>
      <c r="F18" s="84">
        <v>6007</v>
      </c>
      <c r="G18" s="85"/>
      <c r="H18" s="84">
        <v>4717</v>
      </c>
      <c r="I18" s="85"/>
      <c r="J18" s="84">
        <v>6527</v>
      </c>
      <c r="K18" s="85"/>
      <c r="L18" s="84">
        <v>4200</v>
      </c>
      <c r="M18" s="85"/>
      <c r="N18" s="84">
        <v>3560</v>
      </c>
      <c r="O18" s="85"/>
      <c r="P18" s="84">
        <v>3760</v>
      </c>
      <c r="Q18" s="85"/>
      <c r="R18" s="84">
        <v>6256</v>
      </c>
      <c r="S18" s="85"/>
      <c r="T18" s="84">
        <v>2864</v>
      </c>
      <c r="U18" s="85"/>
      <c r="V18" s="84">
        <v>5168</v>
      </c>
      <c r="W18" s="85"/>
      <c r="X18" s="84">
        <v>6912</v>
      </c>
      <c r="Y18" s="85"/>
      <c r="Z18" s="84">
        <v>4296</v>
      </c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>
        <v>2600</v>
      </c>
      <c r="E19" s="85"/>
      <c r="F19" s="84">
        <v>4200</v>
      </c>
      <c r="G19" s="85"/>
      <c r="H19" s="84">
        <v>2200</v>
      </c>
      <c r="I19" s="85"/>
      <c r="J19" s="84">
        <v>800</v>
      </c>
      <c r="K19" s="85"/>
      <c r="L19" s="84">
        <v>3800</v>
      </c>
      <c r="M19" s="85"/>
      <c r="N19" s="84">
        <v>4050</v>
      </c>
      <c r="O19" s="85"/>
      <c r="P19" s="84">
        <v>4200</v>
      </c>
      <c r="Q19" s="85"/>
      <c r="R19" s="84">
        <v>3600</v>
      </c>
      <c r="S19" s="85"/>
      <c r="T19" s="84">
        <v>3150</v>
      </c>
      <c r="U19" s="85"/>
      <c r="V19" s="84">
        <v>8550</v>
      </c>
      <c r="W19" s="85"/>
      <c r="X19" s="84">
        <v>6750</v>
      </c>
      <c r="Y19" s="85"/>
      <c r="Z19" s="84">
        <v>1350</v>
      </c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/>
      <c r="E20" s="91"/>
      <c r="F20" s="90">
        <v>2000</v>
      </c>
      <c r="G20" s="91"/>
      <c r="H20" s="90">
        <v>4000</v>
      </c>
      <c r="I20" s="91"/>
      <c r="J20" s="90"/>
      <c r="K20" s="91"/>
      <c r="L20" s="90">
        <v>10000</v>
      </c>
      <c r="M20" s="91"/>
      <c r="N20" s="90"/>
      <c r="O20" s="91"/>
      <c r="P20" s="90">
        <v>1000</v>
      </c>
      <c r="Q20" s="91"/>
      <c r="R20" s="90"/>
      <c r="S20" s="91"/>
      <c r="T20" s="90">
        <v>20000</v>
      </c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INT(D7*D11+D8*D13+D10*D12+D15+D16+D17+D18+D19+D20+D9*D12)</f>
        <v>222778</v>
      </c>
      <c r="E21" s="82"/>
      <c r="F21" s="81">
        <f>INT(F7*F11+F8*F13+F10*F12+F15+F16+F17+F18+F19+F9*F12+F20)</f>
        <v>203829</v>
      </c>
      <c r="G21" s="82"/>
      <c r="H21" s="81">
        <f>INT(H7*H11+H8*H13+H10*H12+H15+H16+H17+H18+H19+H20+H9*H12)</f>
        <v>169538</v>
      </c>
      <c r="I21" s="82"/>
      <c r="J21" s="81">
        <f t="shared" ref="J21" si="0">INT(J7*J11+J8*J13+J10*J12+J15+J16+J17+J18+J19+J20)</f>
        <v>163127</v>
      </c>
      <c r="K21" s="82"/>
      <c r="L21" s="81">
        <f t="shared" ref="L21" si="1">INT(L7*L11+L8*L13+L10*L12+L15+L16+L17+L18+L19+L20)</f>
        <v>178950</v>
      </c>
      <c r="M21" s="82"/>
      <c r="N21" s="81">
        <f>N7*N11+N17+N18+N19+N20</f>
        <v>162610</v>
      </c>
      <c r="O21" s="82"/>
      <c r="P21" s="81">
        <f t="shared" ref="P21" si="2">INT(P7*P11+P8*P13+P10*P12+P15+P16+P17+P18+P19+P20)</f>
        <v>190560</v>
      </c>
      <c r="Q21" s="82"/>
      <c r="R21" s="81">
        <f>INT(R7*R11+R8*R13+R9*R12+R15+R16+R17+R18+R19+R20+R10*R14)</f>
        <v>243442</v>
      </c>
      <c r="S21" s="82"/>
      <c r="T21" s="81">
        <f>INT(T7*T11+T8*T13+T9*T12+T15+T16+T17+T18+T19+T20+T10*T14)</f>
        <v>213800</v>
      </c>
      <c r="U21" s="82"/>
      <c r="V21" s="81">
        <f>INT(V7*V11+V8*V13+V9*V12+V15+V16+V17+V18+V19+V20+V10*V14)</f>
        <v>225704</v>
      </c>
      <c r="W21" s="82"/>
      <c r="X21" s="81">
        <f t="shared" ref="X21" si="3">INT(X7*X11+X8*X13+X10*X12+X15+X16+X17+X18+X19+X20)</f>
        <v>206862</v>
      </c>
      <c r="Y21" s="82"/>
      <c r="Z21" s="81">
        <f t="shared" ref="Z21" si="4">INT(Z7*Z11+Z8*Z13+Z10*Z12+Z15+Z16+Z17+Z18+Z19+Z20)</f>
        <v>155046</v>
      </c>
      <c r="AA21" s="82"/>
      <c r="AB21" s="122">
        <f>D21+F21+H21+J21+L21+N21</f>
        <v>1100832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</f>
        <v>222778</v>
      </c>
      <c r="E23" s="98"/>
      <c r="F23" s="97">
        <f t="shared" ref="F23" si="5">F21+F22</f>
        <v>203829</v>
      </c>
      <c r="G23" s="98"/>
      <c r="H23" s="97">
        <f t="shared" ref="H23" si="6">H21+H22</f>
        <v>169538</v>
      </c>
      <c r="I23" s="98"/>
      <c r="J23" s="97">
        <f t="shared" ref="J23" si="7">J21+J22</f>
        <v>163127</v>
      </c>
      <c r="K23" s="98"/>
      <c r="L23" s="97">
        <f t="shared" ref="L23" si="8">L21+L22</f>
        <v>178950</v>
      </c>
      <c r="M23" s="98"/>
      <c r="N23" s="97">
        <f t="shared" ref="N23" si="9">N21+N22</f>
        <v>162610</v>
      </c>
      <c r="O23" s="98"/>
      <c r="P23" s="97">
        <f t="shared" ref="P23" si="10">P21+P22</f>
        <v>190560</v>
      </c>
      <c r="Q23" s="98"/>
      <c r="R23" s="97">
        <f t="shared" ref="R23" si="11">R21+R22</f>
        <v>243442</v>
      </c>
      <c r="S23" s="98"/>
      <c r="T23" s="97">
        <f>T21+T22</f>
        <v>213800</v>
      </c>
      <c r="U23" s="98"/>
      <c r="V23" s="97">
        <f t="shared" ref="V23" si="12">V21+V22</f>
        <v>225704</v>
      </c>
      <c r="W23" s="98"/>
      <c r="X23" s="97">
        <f t="shared" ref="X23" si="13">X21+X22</f>
        <v>206862</v>
      </c>
      <c r="Y23" s="98"/>
      <c r="Z23" s="97">
        <f t="shared" ref="Z23" si="14">Z21+Z22</f>
        <v>155046</v>
      </c>
      <c r="AA23" s="98"/>
      <c r="AB23" s="128">
        <f>D23+F23+H23+J23+L23+N23</f>
        <v>1100832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668.33400000000006</v>
      </c>
      <c r="E24" s="113"/>
      <c r="F24" s="112">
        <f t="shared" ref="F24" si="15">F23*0.003</f>
        <v>611.48699999999997</v>
      </c>
      <c r="G24" s="113"/>
      <c r="H24" s="112">
        <f t="shared" ref="H24" si="16">H23*0.003</f>
        <v>508.61400000000003</v>
      </c>
      <c r="I24" s="113"/>
      <c r="J24" s="112">
        <f>J23*0.003</f>
        <v>489.38100000000003</v>
      </c>
      <c r="K24" s="113"/>
      <c r="L24" s="112">
        <f>L23*0.003</f>
        <v>536.85</v>
      </c>
      <c r="M24" s="113"/>
      <c r="N24" s="112">
        <f t="shared" ref="N24" si="17">N23*0.003</f>
        <v>487.83</v>
      </c>
      <c r="O24" s="113"/>
      <c r="P24" s="112">
        <f t="shared" ref="P24" si="18">P23*0.003</f>
        <v>571.68000000000006</v>
      </c>
      <c r="Q24" s="113"/>
      <c r="R24" s="112">
        <f t="shared" ref="R24" si="19">R23*0.003</f>
        <v>730.32600000000002</v>
      </c>
      <c r="S24" s="113"/>
      <c r="T24" s="112">
        <f t="shared" ref="T24" si="20">T23*0.003</f>
        <v>641.4</v>
      </c>
      <c r="U24" s="113"/>
      <c r="V24" s="112">
        <f t="shared" ref="V24" si="21">V23*0.003</f>
        <v>677.11199999999997</v>
      </c>
      <c r="W24" s="113"/>
      <c r="X24" s="112">
        <f t="shared" ref="X24" si="22">X23*0.003</f>
        <v>620.58600000000001</v>
      </c>
      <c r="Y24" s="113"/>
      <c r="Z24" s="112">
        <f t="shared" ref="Z24" si="23">Z23*0.003</f>
        <v>465.13800000000003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>
        <v>5560</v>
      </c>
      <c r="E25" s="85"/>
      <c r="F25" s="84">
        <v>4980</v>
      </c>
      <c r="G25" s="85"/>
      <c r="H25" s="84">
        <v>3620</v>
      </c>
      <c r="I25" s="85"/>
      <c r="J25" s="84">
        <v>3550</v>
      </c>
      <c r="K25" s="85"/>
      <c r="L25" s="84">
        <v>3910</v>
      </c>
      <c r="M25" s="85"/>
      <c r="N25" s="84">
        <v>3350</v>
      </c>
      <c r="O25" s="85"/>
      <c r="P25" s="84">
        <v>4910</v>
      </c>
      <c r="Q25" s="85"/>
      <c r="R25" s="84">
        <v>6420</v>
      </c>
      <c r="S25" s="85"/>
      <c r="T25" s="84">
        <v>5410</v>
      </c>
      <c r="U25" s="85"/>
      <c r="V25" s="84">
        <v>5410</v>
      </c>
      <c r="W25" s="85"/>
      <c r="X25" s="84">
        <v>5130</v>
      </c>
      <c r="Y25" s="85"/>
      <c r="Z25" s="84">
        <v>3270</v>
      </c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>
        <v>11800</v>
      </c>
      <c r="E26" s="85"/>
      <c r="F26" s="84">
        <v>11800</v>
      </c>
      <c r="G26" s="85"/>
      <c r="H26" s="84">
        <v>9300</v>
      </c>
      <c r="I26" s="85"/>
      <c r="J26" s="84">
        <v>9000</v>
      </c>
      <c r="K26" s="85"/>
      <c r="L26" s="84">
        <v>9000</v>
      </c>
      <c r="M26" s="85"/>
      <c r="N26" s="84">
        <v>9000</v>
      </c>
      <c r="O26" s="85"/>
      <c r="P26" s="84">
        <v>9000</v>
      </c>
      <c r="Q26" s="85"/>
      <c r="R26" s="84">
        <v>9000</v>
      </c>
      <c r="S26" s="85"/>
      <c r="T26" s="84">
        <v>9000</v>
      </c>
      <c r="U26" s="85"/>
      <c r="V26" s="84">
        <v>9000</v>
      </c>
      <c r="W26" s="85"/>
      <c r="X26" s="84">
        <v>9000</v>
      </c>
      <c r="Y26" s="85"/>
      <c r="Z26" s="84">
        <v>9000</v>
      </c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>
        <v>10000</v>
      </c>
      <c r="M28" s="115"/>
      <c r="N28" s="114"/>
      <c r="O28" s="115"/>
      <c r="P28" s="114"/>
      <c r="Q28" s="115"/>
      <c r="R28" s="114"/>
      <c r="S28" s="115"/>
      <c r="T28" s="114">
        <v>20000</v>
      </c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18028.333999999999</v>
      </c>
      <c r="E29" s="93"/>
      <c r="F29" s="92">
        <f t="shared" ref="F29" si="24">SUM(F24:F28)</f>
        <v>17391.487000000001</v>
      </c>
      <c r="G29" s="93"/>
      <c r="H29" s="92">
        <f t="shared" ref="H29" si="25">SUM(H24:H28)</f>
        <v>13428.614</v>
      </c>
      <c r="I29" s="93"/>
      <c r="J29" s="92">
        <f t="shared" ref="J29" si="26">SUM(J24:J28)</f>
        <v>13039.380999999999</v>
      </c>
      <c r="K29" s="93"/>
      <c r="L29" s="92">
        <f t="shared" ref="L29" si="27">SUM(L24:L28)</f>
        <v>23446.85</v>
      </c>
      <c r="M29" s="93"/>
      <c r="N29" s="92">
        <f t="shared" ref="N29" si="28">SUM(N24:N28)</f>
        <v>12837.83</v>
      </c>
      <c r="O29" s="93"/>
      <c r="P29" s="92">
        <f t="shared" ref="P29" si="29">SUM(P24:P28)</f>
        <v>14481.68</v>
      </c>
      <c r="Q29" s="93"/>
      <c r="R29" s="92">
        <f t="shared" ref="R29" si="30">SUM(R24:R28)</f>
        <v>16150.326000000001</v>
      </c>
      <c r="S29" s="93"/>
      <c r="T29" s="92">
        <f t="shared" ref="T29" si="31">SUM(T24:T28)</f>
        <v>35051.4</v>
      </c>
      <c r="U29" s="93"/>
      <c r="V29" s="92">
        <f t="shared" ref="V29" si="32">SUM(V24:V28)</f>
        <v>15087.112000000001</v>
      </c>
      <c r="W29" s="93"/>
      <c r="X29" s="92">
        <f t="shared" ref="X29" si="33">SUM(X24:X28)</f>
        <v>14750.585999999999</v>
      </c>
      <c r="Y29" s="93"/>
      <c r="Z29" s="92">
        <f t="shared" ref="Z29" si="34">SUM(Z24:Z28)</f>
        <v>12735.137999999999</v>
      </c>
      <c r="AA29" s="121"/>
      <c r="AB29" s="122">
        <f t="shared" ref="AB29" si="35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204749.666</v>
      </c>
      <c r="E30" s="110"/>
      <c r="F30" s="109">
        <f>F23-F29</f>
        <v>186437.51300000001</v>
      </c>
      <c r="G30" s="110"/>
      <c r="H30" s="109">
        <f>H23-H29</f>
        <v>156109.386</v>
      </c>
      <c r="I30" s="110"/>
      <c r="J30" s="109">
        <f>J23-J29</f>
        <v>150087.61900000001</v>
      </c>
      <c r="K30" s="110"/>
      <c r="L30" s="109">
        <f>L23-L29</f>
        <v>155503.15</v>
      </c>
      <c r="M30" s="110"/>
      <c r="N30" s="109">
        <f>N23-N29</f>
        <v>149772.17000000001</v>
      </c>
      <c r="O30" s="110"/>
      <c r="P30" s="109">
        <f>P23-P29</f>
        <v>176078.32</v>
      </c>
      <c r="Q30" s="110"/>
      <c r="R30" s="109">
        <f>R23-R29</f>
        <v>227291.674</v>
      </c>
      <c r="S30" s="110"/>
      <c r="T30" s="109">
        <f>T23-T29</f>
        <v>178748.6</v>
      </c>
      <c r="U30" s="110"/>
      <c r="V30" s="109">
        <f>V23-V29</f>
        <v>210616.88800000001</v>
      </c>
      <c r="W30" s="110"/>
      <c r="X30" s="109">
        <f>X21-X29</f>
        <v>192111.41399999999</v>
      </c>
      <c r="Y30" s="110"/>
      <c r="Z30" s="109">
        <f>Z23-Z29</f>
        <v>142310.86199999999</v>
      </c>
      <c r="AA30" s="120"/>
      <c r="AB30" s="118">
        <f>D30+F30+H30+J30+L30+N30</f>
        <v>1002659.504</v>
      </c>
      <c r="AC30" s="119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/>
  <dimension ref="A1:AC35"/>
  <sheetViews>
    <sheetView topLeftCell="A4" workbookViewId="0">
      <selection activeCell="Z30" sqref="Z30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4" width="5.625" style="1"/>
    <col min="5" max="5" width="5.375" style="1" customWidth="1"/>
    <col min="6" max="6" width="5.625" style="1"/>
    <col min="7" max="7" width="5.25" style="1" customWidth="1"/>
    <col min="8" max="8" width="5.625" style="1"/>
    <col min="9" max="9" width="5.125" style="1" customWidth="1"/>
    <col min="10" max="13" width="5.625" style="1"/>
    <col min="14" max="14" width="6.75" style="1" bestFit="1" customWidth="1"/>
    <col min="15" max="17" width="5.625" style="1"/>
    <col min="18" max="18" width="6.625" style="1" bestFit="1" customWidth="1"/>
    <col min="19" max="19" width="5" style="1" customWidth="1"/>
    <col min="2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53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5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143" t="s">
        <v>11</v>
      </c>
      <c r="AA6" s="143"/>
      <c r="AB6" s="166" t="s">
        <v>20</v>
      </c>
      <c r="AC6" s="86"/>
    </row>
    <row r="7" spans="1:29" ht="24" customHeight="1">
      <c r="A7" s="39" t="s">
        <v>40</v>
      </c>
      <c r="B7" s="40"/>
      <c r="C7" s="41"/>
      <c r="D7" s="3">
        <v>6</v>
      </c>
      <c r="E7" s="4" t="s">
        <v>21</v>
      </c>
      <c r="F7" s="3">
        <v>17</v>
      </c>
      <c r="G7" s="4" t="s">
        <v>21</v>
      </c>
      <c r="H7" s="3">
        <v>16</v>
      </c>
      <c r="I7" s="4" t="s">
        <v>21</v>
      </c>
      <c r="J7" s="3">
        <v>22</v>
      </c>
      <c r="K7" s="4" t="s">
        <v>21</v>
      </c>
      <c r="L7" s="3">
        <v>21</v>
      </c>
      <c r="M7" s="4" t="s">
        <v>21</v>
      </c>
      <c r="N7" s="3">
        <v>11</v>
      </c>
      <c r="O7" s="4" t="s">
        <v>21</v>
      </c>
      <c r="P7" s="3">
        <v>18</v>
      </c>
      <c r="Q7" s="4" t="s">
        <v>21</v>
      </c>
      <c r="R7" s="3">
        <v>15</v>
      </c>
      <c r="S7" s="4" t="s">
        <v>21</v>
      </c>
      <c r="T7" s="3">
        <v>17</v>
      </c>
      <c r="U7" s="4" t="s">
        <v>21</v>
      </c>
      <c r="V7" s="3">
        <v>21</v>
      </c>
      <c r="W7" s="4" t="s">
        <v>21</v>
      </c>
      <c r="X7" s="3">
        <v>21</v>
      </c>
      <c r="Y7" s="4" t="s">
        <v>21</v>
      </c>
      <c r="Z7" s="32">
        <v>17</v>
      </c>
      <c r="AA7" s="4" t="s">
        <v>21</v>
      </c>
      <c r="AB7" s="24"/>
      <c r="AC7" s="9" t="s">
        <v>21</v>
      </c>
    </row>
    <row r="8" spans="1:29" ht="24" customHeight="1">
      <c r="A8" s="39" t="s">
        <v>102</v>
      </c>
      <c r="B8" s="40"/>
      <c r="C8" s="41"/>
      <c r="D8" s="3">
        <v>5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2"/>
      <c r="AA8" s="4" t="s">
        <v>21</v>
      </c>
      <c r="AB8" s="24"/>
      <c r="AC8" s="9" t="s">
        <v>22</v>
      </c>
    </row>
    <row r="9" spans="1:29" ht="24" customHeight="1">
      <c r="A9" s="39" t="s">
        <v>41</v>
      </c>
      <c r="B9" s="40"/>
      <c r="C9" s="41"/>
      <c r="D9" s="3">
        <v>1</v>
      </c>
      <c r="E9" s="4" t="s">
        <v>21</v>
      </c>
      <c r="F9" s="3">
        <v>1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>
        <v>1</v>
      </c>
      <c r="Q9" s="4" t="s">
        <v>21</v>
      </c>
      <c r="R9" s="3">
        <v>3</v>
      </c>
      <c r="S9" s="4" t="s">
        <v>21</v>
      </c>
      <c r="T9" s="3">
        <v>4</v>
      </c>
      <c r="U9" s="4" t="s">
        <v>21</v>
      </c>
      <c r="V9" s="3">
        <v>3</v>
      </c>
      <c r="W9" s="4" t="s">
        <v>21</v>
      </c>
      <c r="X9" s="3">
        <v>1</v>
      </c>
      <c r="Y9" s="4" t="s">
        <v>21</v>
      </c>
      <c r="Z9" s="32"/>
      <c r="AA9" s="4" t="s">
        <v>21</v>
      </c>
      <c r="AB9" s="24"/>
      <c r="AC9" s="9" t="s">
        <v>22</v>
      </c>
    </row>
    <row r="10" spans="1:29" ht="24" customHeight="1">
      <c r="A10" s="39" t="s">
        <v>107</v>
      </c>
      <c r="B10" s="40"/>
      <c r="C10" s="41"/>
      <c r="D10" s="3">
        <v>18</v>
      </c>
      <c r="E10" s="4" t="s">
        <v>22</v>
      </c>
      <c r="F10" s="3"/>
      <c r="G10" s="4" t="s">
        <v>22</v>
      </c>
      <c r="H10" s="3"/>
      <c r="I10" s="4" t="s">
        <v>22</v>
      </c>
      <c r="J10" s="3">
        <v>5</v>
      </c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6</v>
      </c>
      <c r="S10" s="4" t="s">
        <v>22</v>
      </c>
      <c r="T10" s="3">
        <v>12</v>
      </c>
      <c r="U10" s="4" t="s">
        <v>22</v>
      </c>
      <c r="V10" s="3">
        <v>7</v>
      </c>
      <c r="W10" s="4" t="s">
        <v>22</v>
      </c>
      <c r="X10" s="3">
        <v>1</v>
      </c>
      <c r="Y10" s="4" t="s">
        <v>22</v>
      </c>
      <c r="Z10" s="32"/>
      <c r="AA10" s="4" t="s">
        <v>22</v>
      </c>
      <c r="AB10" s="24"/>
      <c r="AC10" s="9" t="s">
        <v>22</v>
      </c>
    </row>
    <row r="11" spans="1:29" ht="24" customHeight="1" thickBot="1">
      <c r="A11" s="42" t="s">
        <v>106</v>
      </c>
      <c r="B11" s="43"/>
      <c r="C11" s="44"/>
      <c r="D11" s="3">
        <v>3</v>
      </c>
      <c r="E11" s="4" t="s">
        <v>22</v>
      </c>
      <c r="F11" s="3">
        <v>3.5</v>
      </c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>
        <v>15</v>
      </c>
      <c r="S11" s="4" t="s">
        <v>22</v>
      </c>
      <c r="T11" s="3">
        <v>25</v>
      </c>
      <c r="U11" s="4" t="s">
        <v>22</v>
      </c>
      <c r="V11" s="3">
        <v>21</v>
      </c>
      <c r="W11" s="4" t="s">
        <v>22</v>
      </c>
      <c r="X11" s="3">
        <v>21</v>
      </c>
      <c r="Y11" s="4" t="s">
        <v>22</v>
      </c>
      <c r="Z11" s="32">
        <v>16</v>
      </c>
      <c r="AA11" s="4" t="s">
        <v>22</v>
      </c>
      <c r="AB11" s="24"/>
      <c r="AC11" s="9" t="s">
        <v>22</v>
      </c>
    </row>
    <row r="12" spans="1:29" ht="24" customHeight="1" thickTop="1">
      <c r="A12" s="45" t="s">
        <v>26</v>
      </c>
      <c r="B12" s="46"/>
      <c r="C12" s="47"/>
      <c r="D12" s="81">
        <v>8800</v>
      </c>
      <c r="E12" s="82"/>
      <c r="F12" s="81">
        <v>8800</v>
      </c>
      <c r="G12" s="82"/>
      <c r="H12" s="81">
        <v>8800</v>
      </c>
      <c r="I12" s="82"/>
      <c r="J12" s="81">
        <v>8800</v>
      </c>
      <c r="K12" s="82"/>
      <c r="L12" s="81">
        <v>8800</v>
      </c>
      <c r="M12" s="82"/>
      <c r="N12" s="81">
        <v>8800</v>
      </c>
      <c r="O12" s="82"/>
      <c r="P12" s="81">
        <v>8800</v>
      </c>
      <c r="Q12" s="82"/>
      <c r="R12" s="81">
        <v>8800</v>
      </c>
      <c r="S12" s="82"/>
      <c r="T12" s="81">
        <v>8800</v>
      </c>
      <c r="U12" s="82"/>
      <c r="V12" s="81">
        <v>8800</v>
      </c>
      <c r="W12" s="82"/>
      <c r="X12" s="81">
        <v>8800</v>
      </c>
      <c r="Y12" s="82"/>
      <c r="Z12" s="156">
        <v>8800</v>
      </c>
      <c r="AA12" s="82"/>
      <c r="AB12" s="167"/>
      <c r="AC12" s="83"/>
    </row>
    <row r="13" spans="1:29" ht="24" customHeight="1">
      <c r="A13" s="39" t="s">
        <v>49</v>
      </c>
      <c r="B13" s="40"/>
      <c r="C13" s="41"/>
      <c r="D13" s="84">
        <v>1375</v>
      </c>
      <c r="E13" s="85"/>
      <c r="F13" s="84">
        <v>1375</v>
      </c>
      <c r="G13" s="85"/>
      <c r="H13" s="84">
        <v>1375</v>
      </c>
      <c r="I13" s="85"/>
      <c r="J13" s="84">
        <v>1375</v>
      </c>
      <c r="K13" s="85"/>
      <c r="L13" s="84">
        <v>1375</v>
      </c>
      <c r="M13" s="85"/>
      <c r="N13" s="84">
        <v>1375</v>
      </c>
      <c r="O13" s="85"/>
      <c r="P13" s="84">
        <v>1375</v>
      </c>
      <c r="Q13" s="85"/>
      <c r="R13" s="84">
        <v>1250</v>
      </c>
      <c r="S13" s="85"/>
      <c r="T13" s="84">
        <v>1250</v>
      </c>
      <c r="U13" s="85"/>
      <c r="V13" s="84">
        <v>1250</v>
      </c>
      <c r="W13" s="85"/>
      <c r="X13" s="84">
        <v>1250</v>
      </c>
      <c r="Y13" s="85"/>
      <c r="Z13" s="148">
        <v>1250</v>
      </c>
      <c r="AA13" s="85"/>
      <c r="AB13" s="165"/>
      <c r="AC13" s="87"/>
    </row>
    <row r="14" spans="1:29" ht="24" customHeight="1">
      <c r="A14" s="88" t="s">
        <v>103</v>
      </c>
      <c r="B14" s="89"/>
      <c r="C14" s="40"/>
      <c r="D14" s="84">
        <v>11000</v>
      </c>
      <c r="E14" s="85"/>
      <c r="F14" s="84">
        <v>11000</v>
      </c>
      <c r="G14" s="85"/>
      <c r="H14" s="84">
        <v>11000</v>
      </c>
      <c r="I14" s="85"/>
      <c r="J14" s="84">
        <v>11000</v>
      </c>
      <c r="K14" s="85"/>
      <c r="L14" s="84">
        <v>11000</v>
      </c>
      <c r="M14" s="85"/>
      <c r="N14" s="84">
        <v>11000</v>
      </c>
      <c r="O14" s="85"/>
      <c r="P14" s="84">
        <v>11000</v>
      </c>
      <c r="Q14" s="85"/>
      <c r="R14" s="84">
        <v>11000</v>
      </c>
      <c r="S14" s="85"/>
      <c r="T14" s="84">
        <v>11000</v>
      </c>
      <c r="U14" s="85"/>
      <c r="V14" s="84">
        <v>11000</v>
      </c>
      <c r="W14" s="85"/>
      <c r="X14" s="84">
        <v>11000</v>
      </c>
      <c r="Y14" s="85"/>
      <c r="Z14" s="148">
        <v>11000</v>
      </c>
      <c r="AA14" s="85"/>
      <c r="AB14" s="165"/>
      <c r="AC14" s="87"/>
    </row>
    <row r="15" spans="1:29" ht="24" customHeight="1">
      <c r="A15" s="39" t="s">
        <v>104</v>
      </c>
      <c r="B15" s="40"/>
      <c r="C15" s="41"/>
      <c r="D15" s="84">
        <f>D14*1.25</f>
        <v>13750</v>
      </c>
      <c r="E15" s="85"/>
      <c r="F15" s="84">
        <f t="shared" ref="F15" si="0">F14*1.25</f>
        <v>13750</v>
      </c>
      <c r="G15" s="85"/>
      <c r="H15" s="84">
        <f t="shared" ref="H15" si="1">H14*1.25</f>
        <v>13750</v>
      </c>
      <c r="I15" s="85"/>
      <c r="J15" s="84">
        <f t="shared" ref="J15" si="2">J14*1.25</f>
        <v>13750</v>
      </c>
      <c r="K15" s="85"/>
      <c r="L15" s="84">
        <f t="shared" ref="L15" si="3">L14*1.25</f>
        <v>13750</v>
      </c>
      <c r="M15" s="85"/>
      <c r="N15" s="84">
        <f t="shared" ref="N15" si="4">N14*1.25</f>
        <v>13750</v>
      </c>
      <c r="O15" s="85"/>
      <c r="P15" s="84">
        <f t="shared" ref="P15" si="5">P14*1.25</f>
        <v>13750</v>
      </c>
      <c r="Q15" s="85"/>
      <c r="R15" s="84">
        <v>11000</v>
      </c>
      <c r="S15" s="85"/>
      <c r="T15" s="84">
        <v>11000</v>
      </c>
      <c r="U15" s="85"/>
      <c r="V15" s="84">
        <f t="shared" ref="V15" si="6">V14*1.25</f>
        <v>13750</v>
      </c>
      <c r="W15" s="85"/>
      <c r="X15" s="84">
        <f t="shared" ref="X15" si="7">X14*1.25</f>
        <v>13750</v>
      </c>
      <c r="Y15" s="85"/>
      <c r="Z15" s="148">
        <f t="shared" ref="Z15" si="8">Z14*1.25</f>
        <v>13750</v>
      </c>
      <c r="AA15" s="85"/>
      <c r="AB15" s="165"/>
      <c r="AC15" s="87"/>
    </row>
    <row r="16" spans="1:29" ht="24" customHeight="1" thickBot="1">
      <c r="A16" s="162" t="s">
        <v>50</v>
      </c>
      <c r="B16" s="163"/>
      <c r="C16" s="164"/>
      <c r="D16" s="161">
        <v>1718</v>
      </c>
      <c r="E16" s="158"/>
      <c r="F16" s="161">
        <v>1718</v>
      </c>
      <c r="G16" s="158"/>
      <c r="H16" s="161">
        <v>1718</v>
      </c>
      <c r="I16" s="158"/>
      <c r="J16" s="161">
        <v>1718</v>
      </c>
      <c r="K16" s="158"/>
      <c r="L16" s="161">
        <v>1718</v>
      </c>
      <c r="M16" s="158"/>
      <c r="N16" s="161">
        <v>1718</v>
      </c>
      <c r="O16" s="158"/>
      <c r="P16" s="161">
        <v>1718</v>
      </c>
      <c r="Q16" s="158"/>
      <c r="R16" s="161">
        <v>1562</v>
      </c>
      <c r="S16" s="158"/>
      <c r="T16" s="161">
        <v>1562</v>
      </c>
      <c r="U16" s="158"/>
      <c r="V16" s="161">
        <v>1562</v>
      </c>
      <c r="W16" s="158"/>
      <c r="X16" s="161">
        <v>1562</v>
      </c>
      <c r="Y16" s="158"/>
      <c r="Z16" s="157">
        <v>1562</v>
      </c>
      <c r="AA16" s="158"/>
      <c r="AB16" s="159"/>
      <c r="AC16" s="160"/>
    </row>
    <row r="17" spans="1:29" ht="24" customHeight="1" thickTop="1">
      <c r="A17" s="138" t="s">
        <v>42</v>
      </c>
      <c r="B17" s="20" t="s">
        <v>54</v>
      </c>
      <c r="C17" s="22" t="s">
        <v>43</v>
      </c>
      <c r="D17" s="81"/>
      <c r="E17" s="82"/>
      <c r="F17" s="81"/>
      <c r="G17" s="82"/>
      <c r="H17" s="81">
        <f>2500*5</f>
        <v>12500</v>
      </c>
      <c r="I17" s="82"/>
      <c r="J17" s="81">
        <f>2500*13</f>
        <v>32500</v>
      </c>
      <c r="K17" s="82"/>
      <c r="L17" s="81">
        <f>2500*8</f>
        <v>20000</v>
      </c>
      <c r="M17" s="82"/>
      <c r="N17" s="81">
        <f>2500*6</f>
        <v>15000</v>
      </c>
      <c r="O17" s="82"/>
      <c r="P17" s="81">
        <f>2500*16</f>
        <v>40000</v>
      </c>
      <c r="Q17" s="82"/>
      <c r="R17" s="81">
        <v>25000</v>
      </c>
      <c r="S17" s="82"/>
      <c r="T17" s="81">
        <v>30000</v>
      </c>
      <c r="U17" s="82"/>
      <c r="V17" s="81">
        <v>50000</v>
      </c>
      <c r="W17" s="82"/>
      <c r="X17" s="81">
        <v>50000</v>
      </c>
      <c r="Y17" s="82"/>
      <c r="Z17" s="156">
        <v>40000</v>
      </c>
      <c r="AA17" s="82"/>
      <c r="AB17" s="136"/>
      <c r="AC17" s="137"/>
    </row>
    <row r="18" spans="1:29" ht="24" customHeight="1">
      <c r="A18" s="96"/>
      <c r="B18" s="21"/>
      <c r="C18" s="19" t="s">
        <v>44</v>
      </c>
      <c r="D18" s="84"/>
      <c r="E18" s="85"/>
      <c r="F18" s="84"/>
      <c r="G18" s="85"/>
      <c r="H18" s="84">
        <v>5000</v>
      </c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>
        <v>30000</v>
      </c>
      <c r="U18" s="85"/>
      <c r="V18" s="84">
        <v>5000</v>
      </c>
      <c r="W18" s="85"/>
      <c r="X18" s="84">
        <v>5000</v>
      </c>
      <c r="Y18" s="85"/>
      <c r="Z18" s="148"/>
      <c r="AA18" s="85"/>
      <c r="AB18" s="126"/>
      <c r="AC18" s="127"/>
    </row>
    <row r="19" spans="1:29" ht="24" customHeight="1">
      <c r="A19" s="96"/>
      <c r="B19" s="21"/>
      <c r="C19" s="19" t="s">
        <v>45</v>
      </c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>
        <v>10000</v>
      </c>
      <c r="U19" s="85"/>
      <c r="V19" s="84"/>
      <c r="W19" s="85"/>
      <c r="X19" s="84"/>
      <c r="Y19" s="85"/>
      <c r="Z19" s="148"/>
      <c r="AA19" s="87"/>
      <c r="AB19" s="126"/>
      <c r="AC19" s="127"/>
    </row>
    <row r="20" spans="1:29" ht="24" customHeight="1">
      <c r="A20" s="96"/>
      <c r="B20" s="33" t="s">
        <v>28</v>
      </c>
      <c r="C20" s="34"/>
      <c r="D20" s="84">
        <v>5000</v>
      </c>
      <c r="E20" s="85"/>
      <c r="F20" s="84">
        <v>5000</v>
      </c>
      <c r="G20" s="85"/>
      <c r="H20" s="84">
        <v>5000</v>
      </c>
      <c r="I20" s="85"/>
      <c r="J20" s="84">
        <v>5000</v>
      </c>
      <c r="K20" s="85"/>
      <c r="L20" s="84">
        <v>5000</v>
      </c>
      <c r="M20" s="85"/>
      <c r="N20" s="84">
        <v>5000</v>
      </c>
      <c r="O20" s="85"/>
      <c r="P20" s="84">
        <v>5000</v>
      </c>
      <c r="Q20" s="85"/>
      <c r="R20" s="84">
        <v>3832</v>
      </c>
      <c r="S20" s="85"/>
      <c r="T20" s="84">
        <v>8176</v>
      </c>
      <c r="U20" s="85"/>
      <c r="V20" s="84">
        <v>6080</v>
      </c>
      <c r="W20" s="85"/>
      <c r="X20" s="84">
        <v>11968</v>
      </c>
      <c r="Y20" s="85"/>
      <c r="Z20" s="148">
        <v>4496</v>
      </c>
      <c r="AA20" s="85"/>
      <c r="AB20" s="126"/>
      <c r="AC20" s="127"/>
    </row>
    <row r="21" spans="1:29" ht="24" customHeight="1">
      <c r="A21" s="96"/>
      <c r="B21" s="33" t="s">
        <v>29</v>
      </c>
      <c r="C21" s="34"/>
      <c r="D21" s="84"/>
      <c r="E21" s="85"/>
      <c r="F21" s="84"/>
      <c r="G21" s="85"/>
      <c r="H21" s="84">
        <v>400</v>
      </c>
      <c r="I21" s="85"/>
      <c r="J21" s="84"/>
      <c r="K21" s="85"/>
      <c r="L21" s="84"/>
      <c r="M21" s="85"/>
      <c r="N21" s="84"/>
      <c r="O21" s="85"/>
      <c r="P21" s="84"/>
      <c r="Q21" s="85"/>
      <c r="R21" s="84">
        <v>750</v>
      </c>
      <c r="S21" s="85"/>
      <c r="T21" s="84"/>
      <c r="U21" s="85"/>
      <c r="V21" s="84"/>
      <c r="W21" s="85"/>
      <c r="X21" s="84"/>
      <c r="Y21" s="85"/>
      <c r="Z21" s="148"/>
      <c r="AA21" s="85"/>
      <c r="AB21" s="126"/>
      <c r="AC21" s="127"/>
    </row>
    <row r="22" spans="1:29" ht="24" customHeight="1" thickBot="1">
      <c r="A22" s="139"/>
      <c r="B22" s="75" t="s">
        <v>30</v>
      </c>
      <c r="C22" s="71"/>
      <c r="D22" s="90"/>
      <c r="E22" s="91"/>
      <c r="F22" s="90"/>
      <c r="G22" s="91"/>
      <c r="H22" s="90"/>
      <c r="I22" s="91"/>
      <c r="J22" s="90"/>
      <c r="K22" s="91"/>
      <c r="L22" s="90">
        <v>6000</v>
      </c>
      <c r="M22" s="91"/>
      <c r="N22" s="90"/>
      <c r="O22" s="91"/>
      <c r="P22" s="90"/>
      <c r="Q22" s="91"/>
      <c r="R22" s="90"/>
      <c r="S22" s="91"/>
      <c r="T22" s="90"/>
      <c r="U22" s="91"/>
      <c r="V22" s="90"/>
      <c r="W22" s="91"/>
      <c r="X22" s="90"/>
      <c r="Y22" s="91"/>
      <c r="Z22" s="155"/>
      <c r="AA22" s="91"/>
      <c r="AB22" s="134"/>
      <c r="AC22" s="135"/>
    </row>
    <row r="23" spans="1:29" ht="24" customHeight="1" thickTop="1">
      <c r="A23" s="45" t="s">
        <v>31</v>
      </c>
      <c r="B23" s="46"/>
      <c r="C23" s="47"/>
      <c r="D23" s="81">
        <f>D7*D12+D8*D14+D9*D15+D10*D13+D11*D16</f>
        <v>151454</v>
      </c>
      <c r="E23" s="82"/>
      <c r="F23" s="81">
        <f>INT(F7*F12+F10*F13+F20+F22+F9*F14+F11*F16)</f>
        <v>171613</v>
      </c>
      <c r="G23" s="82"/>
      <c r="H23" s="81">
        <f>INT(H7*H12+H9*H14+H11*H13+H17+H18+H19+H20+H21+H22)</f>
        <v>163700</v>
      </c>
      <c r="I23" s="82"/>
      <c r="J23" s="81">
        <f>INT(J7*J12+J10*J13+J20+J22+J17)</f>
        <v>237975</v>
      </c>
      <c r="K23" s="82"/>
      <c r="L23" s="81">
        <f>INT(L7*L12+L9*L14+L11*L13+L17+L18+L19+L20+L21+L22)</f>
        <v>215800</v>
      </c>
      <c r="M23" s="82"/>
      <c r="N23" s="81">
        <f>INT(N7*N12+N9*N14+N11*N13+N17+N18+N19+N20+N21+N22)</f>
        <v>116800</v>
      </c>
      <c r="O23" s="82"/>
      <c r="P23" s="81">
        <f>INT(P7*P12+P9*P14+P11*P13+P17+P18+P19+P20+P21+P22)</f>
        <v>214400</v>
      </c>
      <c r="Q23" s="82"/>
      <c r="R23" s="81">
        <f>INT(R7*R12+R9*R14+R11*R13+R17+R18+R19+R20+R21+R22+R10*R16)</f>
        <v>222704</v>
      </c>
      <c r="S23" s="82"/>
      <c r="T23" s="81">
        <f>INT(T7*T12+T9*T14+T11*T13+T17+T18+T19+T20+T21+T22+T10*T16)</f>
        <v>321770</v>
      </c>
      <c r="U23" s="82"/>
      <c r="V23" s="81">
        <f>INT(V7*V12+V9*V14+V11*V13+V17+V18+V19+V20+V21+V22+V10*V16)</f>
        <v>316064</v>
      </c>
      <c r="W23" s="82"/>
      <c r="X23" s="81">
        <f>INT(X7*X12+X9*X14+X11*X13+X17+X18+X19+X20+X21+X22+X10*X16)</f>
        <v>290580</v>
      </c>
      <c r="Y23" s="82"/>
      <c r="Z23" s="156">
        <f>INT(Z7*Z12+Z9*Z14+Z11*Z13+Z17+Z18+Z19+Z20+Z21+Z22)</f>
        <v>214096</v>
      </c>
      <c r="AA23" s="82"/>
      <c r="AB23" s="122"/>
      <c r="AC23" s="123"/>
    </row>
    <row r="24" spans="1:29" ht="24" customHeight="1" thickBot="1">
      <c r="A24" s="152" t="s">
        <v>39</v>
      </c>
      <c r="B24" s="153"/>
      <c r="C24" s="154"/>
      <c r="D24" s="114"/>
      <c r="E24" s="115"/>
      <c r="F24" s="114"/>
      <c r="G24" s="115"/>
      <c r="H24" s="114"/>
      <c r="I24" s="115"/>
      <c r="J24" s="114"/>
      <c r="K24" s="115"/>
      <c r="L24" s="114"/>
      <c r="M24" s="115"/>
      <c r="N24" s="114"/>
      <c r="O24" s="115"/>
      <c r="P24" s="114"/>
      <c r="Q24" s="115"/>
      <c r="R24" s="114"/>
      <c r="S24" s="115"/>
      <c r="T24" s="114"/>
      <c r="U24" s="115"/>
      <c r="V24" s="114"/>
      <c r="W24" s="115"/>
      <c r="X24" s="114"/>
      <c r="Y24" s="115"/>
      <c r="Z24" s="151"/>
      <c r="AA24" s="117"/>
      <c r="AB24" s="124"/>
      <c r="AC24" s="125"/>
    </row>
    <row r="25" spans="1:29" ht="24" customHeight="1" thickBot="1">
      <c r="A25" s="103" t="s">
        <v>20</v>
      </c>
      <c r="B25" s="104"/>
      <c r="C25" s="105"/>
      <c r="D25" s="97">
        <f>D23</f>
        <v>151454</v>
      </c>
      <c r="E25" s="98"/>
      <c r="F25" s="97">
        <f>F23+F24</f>
        <v>171613</v>
      </c>
      <c r="G25" s="98"/>
      <c r="H25" s="97">
        <f>H23+H24</f>
        <v>163700</v>
      </c>
      <c r="I25" s="98"/>
      <c r="J25" s="97">
        <f>J23+J24</f>
        <v>237975</v>
      </c>
      <c r="K25" s="98"/>
      <c r="L25" s="97">
        <f>L23+L24</f>
        <v>215800</v>
      </c>
      <c r="M25" s="98"/>
      <c r="N25" s="97">
        <f>N23+N24</f>
        <v>116800</v>
      </c>
      <c r="O25" s="98"/>
      <c r="P25" s="97">
        <f>P23+P24</f>
        <v>214400</v>
      </c>
      <c r="Q25" s="98"/>
      <c r="R25" s="97">
        <f>R23+R24</f>
        <v>222704</v>
      </c>
      <c r="S25" s="98"/>
      <c r="T25" s="97">
        <f>T23+T24</f>
        <v>321770</v>
      </c>
      <c r="U25" s="98"/>
      <c r="V25" s="97">
        <f>V23+V24</f>
        <v>316064</v>
      </c>
      <c r="W25" s="98"/>
      <c r="X25" s="97">
        <f>X23+X24</f>
        <v>290580</v>
      </c>
      <c r="Y25" s="98"/>
      <c r="Z25" s="150">
        <f>Z23+Z24</f>
        <v>214096</v>
      </c>
      <c r="AA25" s="98"/>
      <c r="AB25" s="128"/>
      <c r="AC25" s="129"/>
    </row>
    <row r="26" spans="1:29" ht="24" customHeight="1">
      <c r="A26" s="48" t="s">
        <v>33</v>
      </c>
      <c r="B26" s="35" t="s">
        <v>34</v>
      </c>
      <c r="C26" s="36"/>
      <c r="D26" s="112">
        <f>530</f>
        <v>530</v>
      </c>
      <c r="E26" s="113"/>
      <c r="F26" s="112">
        <v>595</v>
      </c>
      <c r="G26" s="113"/>
      <c r="H26" s="112">
        <v>497</v>
      </c>
      <c r="I26" s="113"/>
      <c r="J26" s="112">
        <f t="shared" ref="J26" si="9">J25*0.003</f>
        <v>713.92500000000007</v>
      </c>
      <c r="K26" s="113"/>
      <c r="L26" s="112">
        <f t="shared" ref="L26" si="10">L25*0.003</f>
        <v>647.4</v>
      </c>
      <c r="M26" s="113"/>
      <c r="N26" s="112">
        <f t="shared" ref="N26" si="11">N25*0.003</f>
        <v>350.40000000000003</v>
      </c>
      <c r="O26" s="113"/>
      <c r="P26" s="112">
        <f t="shared" ref="P26" si="12">P25*0.003</f>
        <v>643.20000000000005</v>
      </c>
      <c r="Q26" s="113"/>
      <c r="R26" s="112">
        <f t="shared" ref="R26" si="13">R25*0.003</f>
        <v>668.11199999999997</v>
      </c>
      <c r="S26" s="113"/>
      <c r="T26" s="112">
        <f t="shared" ref="T26" si="14">T25*0.003</f>
        <v>965.31000000000006</v>
      </c>
      <c r="U26" s="113"/>
      <c r="V26" s="112">
        <f t="shared" ref="V26" si="15">V25*0.003</f>
        <v>948.19200000000001</v>
      </c>
      <c r="W26" s="113"/>
      <c r="X26" s="112">
        <f t="shared" ref="X26:Z26" si="16">X25*0.003</f>
        <v>871.74</v>
      </c>
      <c r="Y26" s="113"/>
      <c r="Z26" s="149">
        <f t="shared" si="16"/>
        <v>642.28800000000001</v>
      </c>
      <c r="AA26" s="113"/>
      <c r="AB26" s="130"/>
      <c r="AC26" s="131"/>
    </row>
    <row r="27" spans="1:29" ht="24" customHeight="1">
      <c r="A27" s="49"/>
      <c r="B27" s="33" t="s">
        <v>35</v>
      </c>
      <c r="C27" s="34"/>
      <c r="D27" s="84">
        <v>3200</v>
      </c>
      <c r="E27" s="85"/>
      <c r="F27" s="84">
        <v>3910</v>
      </c>
      <c r="G27" s="85"/>
      <c r="H27" s="84">
        <v>3550</v>
      </c>
      <c r="I27" s="85"/>
      <c r="J27" s="84">
        <v>6210</v>
      </c>
      <c r="K27" s="85"/>
      <c r="L27" s="84">
        <v>5410</v>
      </c>
      <c r="M27" s="85"/>
      <c r="N27" s="84">
        <v>1540</v>
      </c>
      <c r="O27" s="85"/>
      <c r="P27" s="84">
        <v>5340</v>
      </c>
      <c r="Q27" s="85"/>
      <c r="R27" s="84">
        <v>5780</v>
      </c>
      <c r="S27" s="85"/>
      <c r="T27" s="84">
        <v>10140</v>
      </c>
      <c r="U27" s="85"/>
      <c r="V27" s="84">
        <v>10000</v>
      </c>
      <c r="W27" s="85"/>
      <c r="X27" s="84">
        <v>10000</v>
      </c>
      <c r="Y27" s="85"/>
      <c r="Z27" s="148">
        <v>6850</v>
      </c>
      <c r="AA27" s="85"/>
      <c r="AB27" s="126"/>
      <c r="AC27" s="127"/>
    </row>
    <row r="28" spans="1:29" ht="24" customHeight="1">
      <c r="A28" s="49"/>
      <c r="B28" s="33" t="s">
        <v>47</v>
      </c>
      <c r="C28" s="34"/>
      <c r="D28" s="84">
        <v>8800</v>
      </c>
      <c r="E28" s="85"/>
      <c r="F28" s="84">
        <v>3550</v>
      </c>
      <c r="G28" s="85"/>
      <c r="H28" s="84">
        <v>4700</v>
      </c>
      <c r="I28" s="85"/>
      <c r="J28" s="84">
        <v>3600</v>
      </c>
      <c r="K28" s="85"/>
      <c r="L28" s="84">
        <v>3600</v>
      </c>
      <c r="M28" s="85"/>
      <c r="N28" s="84">
        <v>3600</v>
      </c>
      <c r="O28" s="85"/>
      <c r="P28" s="84">
        <v>3600</v>
      </c>
      <c r="Q28" s="85"/>
      <c r="R28" s="84">
        <v>3600</v>
      </c>
      <c r="S28" s="85"/>
      <c r="T28" s="84">
        <v>3600</v>
      </c>
      <c r="U28" s="85"/>
      <c r="V28" s="84">
        <v>3600</v>
      </c>
      <c r="W28" s="85"/>
      <c r="X28" s="84">
        <v>3600</v>
      </c>
      <c r="Y28" s="85"/>
      <c r="Z28" s="148">
        <v>3600</v>
      </c>
      <c r="AA28" s="85"/>
      <c r="AB28" s="126"/>
      <c r="AC28" s="127"/>
    </row>
    <row r="29" spans="1:29" ht="24" customHeight="1">
      <c r="A29" s="50"/>
      <c r="B29" s="33" t="s">
        <v>48</v>
      </c>
      <c r="C29" s="34"/>
      <c r="D29" s="92">
        <v>5767</v>
      </c>
      <c r="E29" s="93"/>
      <c r="F29" s="92">
        <v>5767</v>
      </c>
      <c r="G29" s="93"/>
      <c r="H29" s="92">
        <v>5767</v>
      </c>
      <c r="I29" s="93"/>
      <c r="J29" s="92">
        <v>5767</v>
      </c>
      <c r="K29" s="93"/>
      <c r="L29" s="92">
        <v>5767</v>
      </c>
      <c r="M29" s="93"/>
      <c r="N29" s="92">
        <v>11990</v>
      </c>
      <c r="O29" s="93"/>
      <c r="P29" s="92">
        <v>11990</v>
      </c>
      <c r="Q29" s="93"/>
      <c r="R29" s="92">
        <v>0</v>
      </c>
      <c r="S29" s="93"/>
      <c r="T29" s="146">
        <v>30000</v>
      </c>
      <c r="U29" s="147"/>
      <c r="V29" s="92">
        <v>0</v>
      </c>
      <c r="W29" s="93"/>
      <c r="X29" s="92">
        <v>0</v>
      </c>
      <c r="Y29" s="93"/>
      <c r="Z29" s="121">
        <v>0</v>
      </c>
      <c r="AA29" s="93"/>
      <c r="AB29" s="122"/>
      <c r="AC29" s="123"/>
    </row>
    <row r="30" spans="1:29" ht="24" customHeight="1" thickBot="1">
      <c r="A30" s="45" t="s">
        <v>36</v>
      </c>
      <c r="B30" s="46"/>
      <c r="C30" s="47"/>
      <c r="D30" s="92">
        <f>SUM(D26:D29)</f>
        <v>18297</v>
      </c>
      <c r="E30" s="93"/>
      <c r="F30" s="92">
        <f>SUM(F26:F29)</f>
        <v>13822</v>
      </c>
      <c r="G30" s="93"/>
      <c r="H30" s="92">
        <f>SUM(H26:H29)</f>
        <v>14514</v>
      </c>
      <c r="I30" s="93"/>
      <c r="J30" s="92">
        <f>SUM(J26:J29)</f>
        <v>16290.924999999999</v>
      </c>
      <c r="K30" s="93"/>
      <c r="L30" s="92">
        <f>SUM(L26:L29)</f>
        <v>15424.4</v>
      </c>
      <c r="M30" s="93"/>
      <c r="N30" s="92">
        <f>SUM(N26:N29)</f>
        <v>17480.400000000001</v>
      </c>
      <c r="O30" s="93"/>
      <c r="P30" s="92">
        <f>SUM(P26:P29)</f>
        <v>21573.200000000001</v>
      </c>
      <c r="Q30" s="93"/>
      <c r="R30" s="92">
        <f>SUM(R26:R29)</f>
        <v>10048.112000000001</v>
      </c>
      <c r="S30" s="93"/>
      <c r="T30" s="92">
        <f>SUM(T26:T29)</f>
        <v>44705.31</v>
      </c>
      <c r="U30" s="93"/>
      <c r="V30" s="92">
        <f>SUM(V26:V29)</f>
        <v>14548.191999999999</v>
      </c>
      <c r="W30" s="93"/>
      <c r="X30" s="92">
        <f>SUM(X26:X29)</f>
        <v>14471.74</v>
      </c>
      <c r="Y30" s="93"/>
      <c r="Z30" s="121">
        <f>SUM(Z26:Z29)</f>
        <v>11092.288</v>
      </c>
      <c r="AA30" s="93"/>
      <c r="AB30" s="122">
        <f>SUM(AB26:AB29)</f>
        <v>0</v>
      </c>
      <c r="AC30" s="123"/>
    </row>
    <row r="31" spans="1:29" ht="24" customHeight="1" thickTop="1" thickBot="1">
      <c r="A31" s="106" t="s">
        <v>37</v>
      </c>
      <c r="B31" s="107"/>
      <c r="C31" s="108"/>
      <c r="D31" s="109">
        <f>D25-D30</f>
        <v>133157</v>
      </c>
      <c r="E31" s="110"/>
      <c r="F31" s="109">
        <f>F25-F30</f>
        <v>157791</v>
      </c>
      <c r="G31" s="110"/>
      <c r="H31" s="109">
        <f>H25-H30</f>
        <v>149186</v>
      </c>
      <c r="I31" s="110"/>
      <c r="J31" s="109">
        <f>J25-J30</f>
        <v>221684.07500000001</v>
      </c>
      <c r="K31" s="110"/>
      <c r="L31" s="109">
        <f>L25-L30</f>
        <v>200375.6</v>
      </c>
      <c r="M31" s="110"/>
      <c r="N31" s="109">
        <f>N25-N30</f>
        <v>99319.6</v>
      </c>
      <c r="O31" s="110"/>
      <c r="P31" s="109">
        <f>P25-P30</f>
        <v>192826.8</v>
      </c>
      <c r="Q31" s="110"/>
      <c r="R31" s="109">
        <f>R25-R30</f>
        <v>212655.88800000001</v>
      </c>
      <c r="S31" s="110"/>
      <c r="T31" s="109">
        <f>T25-T30</f>
        <v>277064.69</v>
      </c>
      <c r="U31" s="110"/>
      <c r="V31" s="109">
        <f>V25-V30</f>
        <v>301515.80800000002</v>
      </c>
      <c r="W31" s="110"/>
      <c r="X31" s="109">
        <f>X23-X30</f>
        <v>276108.26</v>
      </c>
      <c r="Y31" s="110"/>
      <c r="Z31" s="120">
        <f>Z23-Z30</f>
        <v>203003.712</v>
      </c>
      <c r="AA31" s="110"/>
      <c r="AB31" s="118"/>
      <c r="AC31" s="119"/>
    </row>
    <row r="35" spans="14:14">
      <c r="N35" s="1">
        <v>5340</v>
      </c>
    </row>
  </sheetData>
  <mergeCells count="309">
    <mergeCell ref="F19:G19"/>
    <mergeCell ref="D19:E19"/>
    <mergeCell ref="R24:S24"/>
    <mergeCell ref="X19:Y19"/>
    <mergeCell ref="V19:W19"/>
    <mergeCell ref="T19:U19"/>
    <mergeCell ref="R19:S19"/>
    <mergeCell ref="P19:Q19"/>
    <mergeCell ref="N19:O19"/>
    <mergeCell ref="L19:M19"/>
    <mergeCell ref="J19:K19"/>
    <mergeCell ref="H19:I19"/>
    <mergeCell ref="R20:S20"/>
    <mergeCell ref="T20:U20"/>
    <mergeCell ref="V20:W20"/>
    <mergeCell ref="X20:Y20"/>
    <mergeCell ref="N22:O22"/>
    <mergeCell ref="P22:Q22"/>
    <mergeCell ref="T24:U24"/>
    <mergeCell ref="V24:W24"/>
    <mergeCell ref="X24:Y24"/>
    <mergeCell ref="AB15:AC15"/>
    <mergeCell ref="A8:C8"/>
    <mergeCell ref="A15:C15"/>
    <mergeCell ref="Z15:AA15"/>
    <mergeCell ref="D15:E15"/>
    <mergeCell ref="F15:G15"/>
    <mergeCell ref="H15:I15"/>
    <mergeCell ref="J15:K15"/>
    <mergeCell ref="L15:M15"/>
    <mergeCell ref="N15:O15"/>
    <mergeCell ref="A11:C11"/>
    <mergeCell ref="A12:C12"/>
    <mergeCell ref="D12:E12"/>
    <mergeCell ref="F12:G12"/>
    <mergeCell ref="H12:I12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9:C9"/>
    <mergeCell ref="A10:C10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R13:S13"/>
    <mergeCell ref="T13:U13"/>
    <mergeCell ref="V13:W13"/>
    <mergeCell ref="X13:Y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L13:M13"/>
    <mergeCell ref="F16:G16"/>
    <mergeCell ref="H16:I16"/>
    <mergeCell ref="J16:K16"/>
    <mergeCell ref="L16:M16"/>
    <mergeCell ref="R14:S14"/>
    <mergeCell ref="T14:U14"/>
    <mergeCell ref="V14:W14"/>
    <mergeCell ref="X14:Y14"/>
    <mergeCell ref="Z14:AA14"/>
    <mergeCell ref="P15:Q15"/>
    <mergeCell ref="R15:S15"/>
    <mergeCell ref="T15:U15"/>
    <mergeCell ref="V15:W15"/>
    <mergeCell ref="X15:Y15"/>
    <mergeCell ref="R17:S17"/>
    <mergeCell ref="T17:U17"/>
    <mergeCell ref="V17:W17"/>
    <mergeCell ref="X17:Y17"/>
    <mergeCell ref="Z17:AA17"/>
    <mergeCell ref="AB17:AC17"/>
    <mergeCell ref="Z16:AA16"/>
    <mergeCell ref="AB16:AC16"/>
    <mergeCell ref="A17:A22"/>
    <mergeCell ref="D17:E17"/>
    <mergeCell ref="F17:G17"/>
    <mergeCell ref="H17:I17"/>
    <mergeCell ref="J17:K17"/>
    <mergeCell ref="L17:M17"/>
    <mergeCell ref="N17:O17"/>
    <mergeCell ref="P17:Q17"/>
    <mergeCell ref="N16:O16"/>
    <mergeCell ref="P16:Q16"/>
    <mergeCell ref="R16:S16"/>
    <mergeCell ref="T16:U16"/>
    <mergeCell ref="V16:W16"/>
    <mergeCell ref="X16:Y16"/>
    <mergeCell ref="A16:C16"/>
    <mergeCell ref="D16:E16"/>
    <mergeCell ref="AB18:AC18"/>
    <mergeCell ref="P18:Q18"/>
    <mergeCell ref="R18:S18"/>
    <mergeCell ref="T18:U18"/>
    <mergeCell ref="V18:W18"/>
    <mergeCell ref="X18:Y18"/>
    <mergeCell ref="Z18:AA18"/>
    <mergeCell ref="D18:E18"/>
    <mergeCell ref="F18:G18"/>
    <mergeCell ref="H18:I18"/>
    <mergeCell ref="J18:K18"/>
    <mergeCell ref="L18:M18"/>
    <mergeCell ref="N18:O18"/>
    <mergeCell ref="Z19:AA19"/>
    <mergeCell ref="AB19:AC19"/>
    <mergeCell ref="B20:C20"/>
    <mergeCell ref="D20:E20"/>
    <mergeCell ref="F20:G20"/>
    <mergeCell ref="H20:I20"/>
    <mergeCell ref="J20:K20"/>
    <mergeCell ref="L20:M20"/>
    <mergeCell ref="R21:S21"/>
    <mergeCell ref="T21:U21"/>
    <mergeCell ref="V21:W21"/>
    <mergeCell ref="X21:Y21"/>
    <mergeCell ref="Z21:AA21"/>
    <mergeCell ref="AB21:AC21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AB23:AC23"/>
    <mergeCell ref="Z22:AA22"/>
    <mergeCell ref="AB22:AC22"/>
    <mergeCell ref="R22:S22"/>
    <mergeCell ref="T22:U22"/>
    <mergeCell ref="V22:W22"/>
    <mergeCell ref="X22:Y22"/>
    <mergeCell ref="R23:S23"/>
    <mergeCell ref="T23:U23"/>
    <mergeCell ref="V23:W23"/>
    <mergeCell ref="X23:Y23"/>
    <mergeCell ref="Z23:AA23"/>
    <mergeCell ref="B22:C22"/>
    <mergeCell ref="D22:E22"/>
    <mergeCell ref="F22:G22"/>
    <mergeCell ref="H22:I22"/>
    <mergeCell ref="J22:K22"/>
    <mergeCell ref="L22:M22"/>
    <mergeCell ref="N20:O20"/>
    <mergeCell ref="P20:Q20"/>
    <mergeCell ref="A23:C23"/>
    <mergeCell ref="D23:E23"/>
    <mergeCell ref="F23:G23"/>
    <mergeCell ref="H23:I23"/>
    <mergeCell ref="J23:K23"/>
    <mergeCell ref="L23:M23"/>
    <mergeCell ref="N23:O23"/>
    <mergeCell ref="P23:Q23"/>
    <mergeCell ref="Z24:AA24"/>
    <mergeCell ref="AB24:AC24"/>
    <mergeCell ref="A24:C24"/>
    <mergeCell ref="D24:E24"/>
    <mergeCell ref="F24:G24"/>
    <mergeCell ref="H24:I24"/>
    <mergeCell ref="J24:K24"/>
    <mergeCell ref="L24:M24"/>
    <mergeCell ref="N24:O24"/>
    <mergeCell ref="P24:Q24"/>
    <mergeCell ref="Z25:AA25"/>
    <mergeCell ref="AB25:AC25"/>
    <mergeCell ref="A26:A29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T29:U29"/>
    <mergeCell ref="V29:W29"/>
    <mergeCell ref="X29:Y29"/>
    <mergeCell ref="Z29:AA29"/>
    <mergeCell ref="A30:C30"/>
    <mergeCell ref="D30:E30"/>
    <mergeCell ref="F30:G30"/>
    <mergeCell ref="H30:I30"/>
    <mergeCell ref="J30:K30"/>
    <mergeCell ref="A31:C31"/>
    <mergeCell ref="D31:E31"/>
    <mergeCell ref="F31:G31"/>
    <mergeCell ref="H31:I31"/>
    <mergeCell ref="J31:K31"/>
    <mergeCell ref="L31:M31"/>
    <mergeCell ref="N31:O31"/>
    <mergeCell ref="L30:M30"/>
    <mergeCell ref="N30:O30"/>
    <mergeCell ref="AB31:AC31"/>
    <mergeCell ref="P31:Q31"/>
    <mergeCell ref="R31:S31"/>
    <mergeCell ref="T31:U31"/>
    <mergeCell ref="V31:W31"/>
    <mergeCell ref="X31:Y31"/>
    <mergeCell ref="Z31:AA31"/>
    <mergeCell ref="X30:Y30"/>
    <mergeCell ref="Z30:AA30"/>
    <mergeCell ref="AB30:AC30"/>
    <mergeCell ref="P30:Q30"/>
    <mergeCell ref="R30:S30"/>
    <mergeCell ref="T30:U30"/>
    <mergeCell ref="V30:W3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FE7B-3B6F-4D9F-99B4-FF1514A72D49}">
  <sheetPr codeName="Sheet7"/>
  <dimension ref="A1:AC30"/>
  <sheetViews>
    <sheetView topLeftCell="A11" workbookViewId="0">
      <selection activeCell="L29" sqref="L29:M2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55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>
        <v>2</v>
      </c>
      <c r="E7" s="4" t="s">
        <v>21</v>
      </c>
      <c r="F7" s="3">
        <v>11</v>
      </c>
      <c r="G7" s="4" t="s">
        <v>21</v>
      </c>
      <c r="H7" s="3">
        <v>12</v>
      </c>
      <c r="I7" s="4" t="s">
        <v>21</v>
      </c>
      <c r="J7" s="3">
        <v>20</v>
      </c>
      <c r="K7" s="4" t="s">
        <v>21</v>
      </c>
      <c r="L7" s="3">
        <v>13</v>
      </c>
      <c r="M7" s="4" t="s">
        <v>21</v>
      </c>
      <c r="N7" s="3">
        <v>17</v>
      </c>
      <c r="O7" s="4" t="s">
        <v>21</v>
      </c>
      <c r="P7" s="3">
        <v>23</v>
      </c>
      <c r="Q7" s="4" t="s">
        <v>21</v>
      </c>
      <c r="R7" s="3">
        <v>21</v>
      </c>
      <c r="S7" s="4" t="s">
        <v>21</v>
      </c>
      <c r="T7" s="3">
        <v>18</v>
      </c>
      <c r="U7" s="4" t="s">
        <v>21</v>
      </c>
      <c r="V7" s="3">
        <v>17</v>
      </c>
      <c r="W7" s="4" t="s">
        <v>21</v>
      </c>
      <c r="X7" s="3">
        <v>11</v>
      </c>
      <c r="Y7" s="4" t="s">
        <v>21</v>
      </c>
      <c r="Z7" s="3">
        <v>18</v>
      </c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>
        <v>8</v>
      </c>
      <c r="E8" s="4" t="s">
        <v>21</v>
      </c>
      <c r="F8" s="3"/>
      <c r="G8" s="4" t="s">
        <v>21</v>
      </c>
      <c r="H8" s="3"/>
      <c r="I8" s="4" t="s">
        <v>21</v>
      </c>
      <c r="J8" s="3">
        <v>2</v>
      </c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2</v>
      </c>
      <c r="S8" s="4" t="s">
        <v>21</v>
      </c>
      <c r="T8" s="3"/>
      <c r="U8" s="4" t="s">
        <v>21</v>
      </c>
      <c r="V8" s="3">
        <v>1</v>
      </c>
      <c r="W8" s="4" t="s">
        <v>21</v>
      </c>
      <c r="X8" s="3">
        <v>8</v>
      </c>
      <c r="Y8" s="4" t="s">
        <v>21</v>
      </c>
      <c r="Z8" s="3">
        <v>1</v>
      </c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>
        <v>0.5</v>
      </c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>
        <v>10</v>
      </c>
      <c r="U9" s="4" t="s">
        <v>22</v>
      </c>
      <c r="V9" s="3">
        <v>7</v>
      </c>
      <c r="W9" s="4" t="s">
        <v>22</v>
      </c>
      <c r="X9" s="3">
        <v>2.5</v>
      </c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>
        <v>24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/>
      <c r="U10" s="4" t="s">
        <v>22</v>
      </c>
      <c r="V10" s="3">
        <v>3</v>
      </c>
      <c r="W10" s="4" t="s">
        <v>22</v>
      </c>
      <c r="X10" s="3">
        <v>1</v>
      </c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8000</v>
      </c>
      <c r="M11" s="82"/>
      <c r="N11" s="81">
        <v>8000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156"/>
      <c r="AB11" s="136"/>
      <c r="AC11" s="137"/>
    </row>
    <row r="12" spans="1:29" ht="24.75" customHeight="1">
      <c r="A12" s="39" t="s">
        <v>49</v>
      </c>
      <c r="B12" s="40"/>
      <c r="C12" s="41"/>
      <c r="D12" s="84">
        <v>1250</v>
      </c>
      <c r="E12" s="85"/>
      <c r="F12" s="84">
        <v>1250</v>
      </c>
      <c r="G12" s="85"/>
      <c r="H12" s="84">
        <v>1250</v>
      </c>
      <c r="I12" s="85"/>
      <c r="J12" s="84">
        <v>1250</v>
      </c>
      <c r="K12" s="85"/>
      <c r="L12" s="84">
        <v>1250</v>
      </c>
      <c r="M12" s="85"/>
      <c r="N12" s="84">
        <v>1250</v>
      </c>
      <c r="O12" s="85"/>
      <c r="P12" s="84">
        <v>1250</v>
      </c>
      <c r="Q12" s="85"/>
      <c r="R12" s="84">
        <v>1250</v>
      </c>
      <c r="S12" s="85"/>
      <c r="T12" s="84">
        <v>1250</v>
      </c>
      <c r="U12" s="85"/>
      <c r="V12" s="84">
        <v>1250</v>
      </c>
      <c r="W12" s="85"/>
      <c r="X12" s="84">
        <v>1250</v>
      </c>
      <c r="Y12" s="85"/>
      <c r="Z12" s="84">
        <v>1250</v>
      </c>
      <c r="AA12" s="148"/>
      <c r="AB12" s="126"/>
      <c r="AC12" s="127"/>
    </row>
    <row r="13" spans="1:29" ht="24.75" customHeight="1">
      <c r="A13" s="88" t="s">
        <v>27</v>
      </c>
      <c r="B13" s="89"/>
      <c r="C13" s="40"/>
      <c r="D13" s="84">
        <v>10000</v>
      </c>
      <c r="E13" s="85"/>
      <c r="F13" s="84">
        <v>10000</v>
      </c>
      <c r="G13" s="85"/>
      <c r="H13" s="84">
        <v>10000</v>
      </c>
      <c r="I13" s="85"/>
      <c r="J13" s="84">
        <v>10000</v>
      </c>
      <c r="K13" s="85"/>
      <c r="L13" s="84">
        <v>10000</v>
      </c>
      <c r="M13" s="85"/>
      <c r="N13" s="84">
        <v>10000</v>
      </c>
      <c r="O13" s="85"/>
      <c r="P13" s="84">
        <v>10000</v>
      </c>
      <c r="Q13" s="85"/>
      <c r="R13" s="84">
        <v>10000</v>
      </c>
      <c r="S13" s="85"/>
      <c r="T13" s="84">
        <v>10000</v>
      </c>
      <c r="U13" s="85"/>
      <c r="V13" s="84">
        <v>10000</v>
      </c>
      <c r="W13" s="85"/>
      <c r="X13" s="84">
        <v>10000</v>
      </c>
      <c r="Y13" s="85"/>
      <c r="Z13" s="84">
        <v>10000</v>
      </c>
      <c r="AA13" s="148"/>
      <c r="AB13" s="126"/>
      <c r="AC13" s="127"/>
    </row>
    <row r="14" spans="1:29" ht="24.75" customHeight="1" thickBot="1">
      <c r="A14" s="42" t="s">
        <v>50</v>
      </c>
      <c r="B14" s="43"/>
      <c r="C14" s="44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55"/>
      <c r="AB14" s="134"/>
      <c r="AC14" s="135"/>
    </row>
    <row r="15" spans="1:29" ht="24.75" customHeight="1" thickTop="1">
      <c r="A15" s="138" t="s">
        <v>42</v>
      </c>
      <c r="B15" s="20"/>
      <c r="C15" s="22" t="s">
        <v>43</v>
      </c>
      <c r="D15" s="81">
        <v>36718</v>
      </c>
      <c r="E15" s="82"/>
      <c r="F15" s="81"/>
      <c r="G15" s="82"/>
      <c r="H15" s="81"/>
      <c r="I15" s="82"/>
      <c r="J15" s="81"/>
      <c r="K15" s="82"/>
      <c r="L15" s="81">
        <v>3900</v>
      </c>
      <c r="M15" s="82"/>
      <c r="N15" s="81">
        <v>5100</v>
      </c>
      <c r="O15" s="82"/>
      <c r="P15" s="81">
        <v>13800</v>
      </c>
      <c r="Q15" s="82"/>
      <c r="R15" s="81">
        <v>12600</v>
      </c>
      <c r="S15" s="82"/>
      <c r="T15" s="81">
        <v>10800</v>
      </c>
      <c r="U15" s="82"/>
      <c r="V15" s="81">
        <v>10800</v>
      </c>
      <c r="W15" s="82"/>
      <c r="X15" s="81">
        <v>11400</v>
      </c>
      <c r="Y15" s="82"/>
      <c r="Z15" s="81">
        <v>11400</v>
      </c>
      <c r="AA15" s="82"/>
      <c r="AB15" s="122"/>
      <c r="AC15" s="123"/>
    </row>
    <row r="16" spans="1:29" ht="24.75" customHeight="1">
      <c r="A16" s="96"/>
      <c r="B16" s="18"/>
      <c r="C16" s="19" t="s">
        <v>44</v>
      </c>
      <c r="D16" s="84">
        <v>3600</v>
      </c>
      <c r="E16" s="85"/>
      <c r="F16" s="84">
        <v>3300</v>
      </c>
      <c r="G16" s="85"/>
      <c r="H16" s="84">
        <v>3600</v>
      </c>
      <c r="I16" s="85"/>
      <c r="J16" s="84">
        <v>6000</v>
      </c>
      <c r="K16" s="85"/>
      <c r="L16" s="84">
        <v>1750</v>
      </c>
      <c r="M16" s="85"/>
      <c r="N16" s="84"/>
      <c r="O16" s="85"/>
      <c r="P16" s="84"/>
      <c r="Q16" s="85"/>
      <c r="R16" s="84">
        <v>1200</v>
      </c>
      <c r="S16" s="85"/>
      <c r="T16" s="84">
        <v>13125</v>
      </c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 t="s">
        <v>29</v>
      </c>
      <c r="C17" s="19" t="s">
        <v>45</v>
      </c>
      <c r="D17" s="84">
        <v>1800</v>
      </c>
      <c r="E17" s="85"/>
      <c r="F17" s="84">
        <v>1600</v>
      </c>
      <c r="G17" s="85"/>
      <c r="H17" s="84">
        <v>1600</v>
      </c>
      <c r="I17" s="85"/>
      <c r="J17" s="84">
        <v>3000</v>
      </c>
      <c r="K17" s="85"/>
      <c r="L17" s="84">
        <v>600</v>
      </c>
      <c r="M17" s="85"/>
      <c r="N17" s="84">
        <v>2800</v>
      </c>
      <c r="O17" s="85"/>
      <c r="P17" s="84">
        <v>7450</v>
      </c>
      <c r="Q17" s="85"/>
      <c r="R17" s="84">
        <v>5850</v>
      </c>
      <c r="S17" s="85"/>
      <c r="T17" s="84">
        <v>6500</v>
      </c>
      <c r="U17" s="85"/>
      <c r="V17" s="84">
        <v>900</v>
      </c>
      <c r="W17" s="85"/>
      <c r="X17" s="84">
        <v>6850</v>
      </c>
      <c r="Y17" s="85"/>
      <c r="Z17" s="84">
        <v>11700</v>
      </c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>
        <v>3244</v>
      </c>
      <c r="E18" s="85"/>
      <c r="F18" s="84">
        <v>1440</v>
      </c>
      <c r="G18" s="85"/>
      <c r="H18" s="84">
        <v>2674</v>
      </c>
      <c r="I18" s="85"/>
      <c r="J18" s="84">
        <v>3127</v>
      </c>
      <c r="K18" s="85"/>
      <c r="L18" s="84">
        <v>5104</v>
      </c>
      <c r="M18" s="85"/>
      <c r="N18" s="84">
        <v>5526</v>
      </c>
      <c r="O18" s="85"/>
      <c r="P18" s="84">
        <v>3952</v>
      </c>
      <c r="Q18" s="85"/>
      <c r="R18" s="84">
        <v>5000</v>
      </c>
      <c r="S18" s="85"/>
      <c r="T18" s="84">
        <v>7030</v>
      </c>
      <c r="U18" s="85"/>
      <c r="V18" s="84">
        <v>3392</v>
      </c>
      <c r="W18" s="85"/>
      <c r="X18" s="84">
        <v>9085</v>
      </c>
      <c r="Y18" s="85"/>
      <c r="Z18" s="84">
        <v>8608</v>
      </c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>
        <v>2250</v>
      </c>
      <c r="E20" s="91"/>
      <c r="F20" s="90">
        <v>2000</v>
      </c>
      <c r="G20" s="91"/>
      <c r="H20" s="90">
        <v>14000</v>
      </c>
      <c r="I20" s="91"/>
      <c r="J20" s="90">
        <v>3750</v>
      </c>
      <c r="K20" s="91"/>
      <c r="L20" s="90">
        <v>30000</v>
      </c>
      <c r="M20" s="91"/>
      <c r="N20" s="90"/>
      <c r="O20" s="91"/>
      <c r="P20" s="90"/>
      <c r="Q20" s="91"/>
      <c r="R20" s="90"/>
      <c r="S20" s="91"/>
      <c r="T20" s="90">
        <v>20000</v>
      </c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INT(D7*D11+D8*D13+D10*D14+D15+D16+D17+D18+D20)</f>
        <v>181100</v>
      </c>
      <c r="E21" s="82"/>
      <c r="F21" s="81">
        <f t="shared" ref="F21" si="0">INT(F7*F11+F8*F13+F10*F12+F15+F16+F17+F18+F19+F20)</f>
        <v>96340</v>
      </c>
      <c r="G21" s="82"/>
      <c r="H21" s="81">
        <f>INT(H7*H11+H9*H12+H16+H17+H18+H20)</f>
        <v>118499</v>
      </c>
      <c r="I21" s="82"/>
      <c r="J21" s="81">
        <f>INT(J7*J11+J8*J12+J16+J17+J18+J20)</f>
        <v>178377</v>
      </c>
      <c r="K21" s="82"/>
      <c r="L21" s="81">
        <f t="shared" ref="L21" si="1">INT(L7*L11+L8*L13+L10*L12+L15+L16+L17+L18+L19+L20)</f>
        <v>145354</v>
      </c>
      <c r="M21" s="82"/>
      <c r="N21" s="81">
        <f t="shared" ref="N21" si="2">INT(N7*N11+N8*N13+N10*N12+N15+N16+N17+N18+N19+N20)</f>
        <v>149426</v>
      </c>
      <c r="O21" s="82"/>
      <c r="P21" s="81">
        <f t="shared" ref="P21" si="3">INT(P7*P11+P8*P13+P10*P12+P15+P16+P17+P18+P19+P20)</f>
        <v>209202</v>
      </c>
      <c r="Q21" s="82"/>
      <c r="R21" s="81">
        <f>INT(R7*R11+R8*R13+R10*R14+R15+R16+R17+R18+R19+R20)</f>
        <v>217336</v>
      </c>
      <c r="S21" s="82"/>
      <c r="T21" s="81">
        <f t="shared" ref="T21" si="4">INT(T7*T11+T8*T13+T10*T12+T15+T16+T17+T18+T19+T20)</f>
        <v>201455</v>
      </c>
      <c r="U21" s="82"/>
      <c r="V21" s="81">
        <f>INT(V7*V11+V8*V13+V9*V12+V15+V16+V17+V18+V19+V20+V10*V14)</f>
        <v>174528</v>
      </c>
      <c r="W21" s="82"/>
      <c r="X21" s="81">
        <f>INT(X7*X11+X8*X13+X9*X12+X15+X16+X17+X18+X19+X20+X10*X14)</f>
        <v>200022</v>
      </c>
      <c r="Y21" s="82"/>
      <c r="Z21" s="81">
        <f>INT(Z7*Z11+Z8*Z13+Z9*Z12+Z15+Z16+Z17+Z18+Z19+Z20)</f>
        <v>185708</v>
      </c>
      <c r="AA21" s="82"/>
      <c r="AB21" s="122">
        <f>D21+F21+H21+J21</f>
        <v>574316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D21+D22</f>
        <v>181100</v>
      </c>
      <c r="E23" s="98"/>
      <c r="F23" s="97">
        <f t="shared" ref="F23" si="5">F21+F22</f>
        <v>96340</v>
      </c>
      <c r="G23" s="98"/>
      <c r="H23" s="97">
        <f t="shared" ref="H23" si="6">H21+H22</f>
        <v>118499</v>
      </c>
      <c r="I23" s="98"/>
      <c r="J23" s="97">
        <f t="shared" ref="J23" si="7">J21+J22</f>
        <v>178377</v>
      </c>
      <c r="K23" s="98"/>
      <c r="L23" s="97">
        <f t="shared" ref="L23" si="8">L21+L22</f>
        <v>145354</v>
      </c>
      <c r="M23" s="98"/>
      <c r="N23" s="97">
        <f t="shared" ref="N23" si="9">N21+N22</f>
        <v>149426</v>
      </c>
      <c r="O23" s="98"/>
      <c r="P23" s="97">
        <f t="shared" ref="P23" si="10">P21+P22</f>
        <v>209202</v>
      </c>
      <c r="Q23" s="98"/>
      <c r="R23" s="97">
        <f t="shared" ref="R23" si="11">R21+R22</f>
        <v>217336</v>
      </c>
      <c r="S23" s="98"/>
      <c r="T23" s="97">
        <f t="shared" ref="T23" si="12">T21+T22</f>
        <v>201455</v>
      </c>
      <c r="U23" s="98"/>
      <c r="V23" s="97">
        <f t="shared" ref="V23" si="13">V21+V22</f>
        <v>174528</v>
      </c>
      <c r="W23" s="98"/>
      <c r="X23" s="97">
        <f t="shared" ref="X23" si="14">X21+X22</f>
        <v>200022</v>
      </c>
      <c r="Y23" s="98"/>
      <c r="Z23" s="97">
        <f t="shared" ref="Z23" si="15">Z21+Z22</f>
        <v>185708</v>
      </c>
      <c r="AA23" s="98"/>
      <c r="AB23" s="128">
        <f>D23+F23+H23+J23+L23+N23</f>
        <v>869096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543.29999999999995</v>
      </c>
      <c r="E24" s="113"/>
      <c r="F24" s="112">
        <v>289</v>
      </c>
      <c r="G24" s="113"/>
      <c r="H24" s="112">
        <f t="shared" ref="H24" si="16">H23*0.003</f>
        <v>355.49700000000001</v>
      </c>
      <c r="I24" s="113"/>
      <c r="J24" s="112">
        <f t="shared" ref="J24" si="17">J23*0.003</f>
        <v>535.13099999999997</v>
      </c>
      <c r="K24" s="113"/>
      <c r="L24" s="112">
        <f t="shared" ref="L24" si="18">L23*0.003</f>
        <v>436.06200000000001</v>
      </c>
      <c r="M24" s="113"/>
      <c r="N24" s="112">
        <f t="shared" ref="N24" si="19">N23*0.003</f>
        <v>448.27800000000002</v>
      </c>
      <c r="O24" s="113"/>
      <c r="P24" s="112">
        <f t="shared" ref="P24" si="20">P23*0.003</f>
        <v>627.60599999999999</v>
      </c>
      <c r="Q24" s="113"/>
      <c r="R24" s="112">
        <f t="shared" ref="R24" si="21">R23*0.003</f>
        <v>652.00800000000004</v>
      </c>
      <c r="S24" s="113"/>
      <c r="T24" s="112">
        <f t="shared" ref="T24" si="22">T23*0.003</f>
        <v>604.36500000000001</v>
      </c>
      <c r="U24" s="113"/>
      <c r="V24" s="112">
        <f t="shared" ref="V24" si="23">V23*0.003</f>
        <v>523.58400000000006</v>
      </c>
      <c r="W24" s="113"/>
      <c r="X24" s="112">
        <f t="shared" ref="X24" si="24">X23*0.003</f>
        <v>600.06600000000003</v>
      </c>
      <c r="Y24" s="113"/>
      <c r="Z24" s="112">
        <f t="shared" ref="Z24" si="25">Z23*0.003</f>
        <v>557.12400000000002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>
        <v>4530</v>
      </c>
      <c r="E25" s="85"/>
      <c r="F25" s="84">
        <v>1230</v>
      </c>
      <c r="G25" s="85"/>
      <c r="H25" s="84">
        <v>1340</v>
      </c>
      <c r="I25" s="85"/>
      <c r="J25" s="84">
        <v>4050</v>
      </c>
      <c r="K25" s="85"/>
      <c r="L25" s="84">
        <v>3200</v>
      </c>
      <c r="M25" s="85"/>
      <c r="N25" s="84">
        <v>2860</v>
      </c>
      <c r="O25" s="85"/>
      <c r="P25" s="84">
        <v>4780</v>
      </c>
      <c r="Q25" s="85"/>
      <c r="R25" s="84">
        <v>2860</v>
      </c>
      <c r="S25" s="85"/>
      <c r="T25" s="84">
        <v>4700</v>
      </c>
      <c r="U25" s="85"/>
      <c r="V25" s="84">
        <v>3840</v>
      </c>
      <c r="W25" s="85"/>
      <c r="X25" s="84">
        <v>4910</v>
      </c>
      <c r="Y25" s="85"/>
      <c r="Z25" s="84">
        <v>4340</v>
      </c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>
        <v>5600</v>
      </c>
      <c r="E26" s="85"/>
      <c r="F26" s="84">
        <v>5600</v>
      </c>
      <c r="G26" s="85"/>
      <c r="H26" s="84">
        <v>4400</v>
      </c>
      <c r="I26" s="85"/>
      <c r="J26" s="84">
        <v>4400</v>
      </c>
      <c r="K26" s="85"/>
      <c r="L26" s="84">
        <v>4400</v>
      </c>
      <c r="M26" s="85"/>
      <c r="N26" s="84">
        <v>4400</v>
      </c>
      <c r="O26" s="85"/>
      <c r="P26" s="84">
        <v>4400</v>
      </c>
      <c r="Q26" s="85"/>
      <c r="R26" s="84">
        <v>4400</v>
      </c>
      <c r="S26" s="85"/>
      <c r="T26" s="84">
        <v>4400</v>
      </c>
      <c r="U26" s="85"/>
      <c r="V26" s="84">
        <v>4400</v>
      </c>
      <c r="W26" s="85"/>
      <c r="X26" s="84">
        <v>4400</v>
      </c>
      <c r="Y26" s="85"/>
      <c r="Z26" s="84">
        <v>4400</v>
      </c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>
        <v>22552</v>
      </c>
      <c r="E27" s="93"/>
      <c r="F27" s="92">
        <v>22552</v>
      </c>
      <c r="G27" s="93"/>
      <c r="H27" s="92">
        <v>22552</v>
      </c>
      <c r="I27" s="93"/>
      <c r="J27" s="92">
        <v>22552</v>
      </c>
      <c r="K27" s="93"/>
      <c r="L27" s="92">
        <v>22552</v>
      </c>
      <c r="M27" s="93"/>
      <c r="N27" s="92">
        <v>22717</v>
      </c>
      <c r="O27" s="93"/>
      <c r="P27" s="92">
        <v>22717</v>
      </c>
      <c r="Q27" s="93"/>
      <c r="R27" s="92">
        <v>22717</v>
      </c>
      <c r="S27" s="93"/>
      <c r="T27" s="92">
        <v>22717</v>
      </c>
      <c r="U27" s="93"/>
      <c r="V27" s="92">
        <v>22717</v>
      </c>
      <c r="W27" s="93"/>
      <c r="X27" s="92">
        <v>22717</v>
      </c>
      <c r="Y27" s="93"/>
      <c r="Z27" s="92">
        <v>22717</v>
      </c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>
        <v>30000</v>
      </c>
      <c r="M28" s="115"/>
      <c r="N28" s="114"/>
      <c r="O28" s="115"/>
      <c r="P28" s="114"/>
      <c r="Q28" s="115"/>
      <c r="R28" s="114"/>
      <c r="S28" s="115"/>
      <c r="T28" s="114">
        <v>20000</v>
      </c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33225.300000000003</v>
      </c>
      <c r="E29" s="93"/>
      <c r="F29" s="92">
        <f>SUM(F24:F28)</f>
        <v>29671</v>
      </c>
      <c r="G29" s="93"/>
      <c r="H29" s="92">
        <f t="shared" ref="H29" si="26">SUM(H24:H28)</f>
        <v>28647.496999999999</v>
      </c>
      <c r="I29" s="93"/>
      <c r="J29" s="92">
        <f t="shared" ref="J29" si="27">SUM(J24:J28)</f>
        <v>31537.131000000001</v>
      </c>
      <c r="K29" s="93"/>
      <c r="L29" s="92">
        <f t="shared" ref="L29" si="28">SUM(L24:L28)</f>
        <v>60588.061999999998</v>
      </c>
      <c r="M29" s="93"/>
      <c r="N29" s="92">
        <f t="shared" ref="N29" si="29">SUM(N24:N28)</f>
        <v>30425.277999999998</v>
      </c>
      <c r="O29" s="93"/>
      <c r="P29" s="92">
        <f t="shared" ref="P29" si="30">SUM(P24:P28)</f>
        <v>32524.606</v>
      </c>
      <c r="Q29" s="93"/>
      <c r="R29" s="92">
        <f t="shared" ref="R29" si="31">SUM(R24:R28)</f>
        <v>30629.008000000002</v>
      </c>
      <c r="S29" s="93"/>
      <c r="T29" s="92">
        <f t="shared" ref="T29" si="32">SUM(T24:T28)</f>
        <v>52421.364999999998</v>
      </c>
      <c r="U29" s="93"/>
      <c r="V29" s="92">
        <f t="shared" ref="V29" si="33">SUM(V24:V28)</f>
        <v>31480.583999999999</v>
      </c>
      <c r="W29" s="93"/>
      <c r="X29" s="92">
        <f t="shared" ref="X29" si="34">SUM(X24:X28)</f>
        <v>32627.065999999999</v>
      </c>
      <c r="Y29" s="93"/>
      <c r="Z29" s="92">
        <f t="shared" ref="Z29" si="35">SUM(Z24:Z28)</f>
        <v>32014.124</v>
      </c>
      <c r="AA29" s="121"/>
      <c r="AB29" s="122">
        <f t="shared" ref="AB29" si="36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147874.70000000001</v>
      </c>
      <c r="E30" s="110"/>
      <c r="F30" s="109">
        <f>F23-F29</f>
        <v>66669</v>
      </c>
      <c r="G30" s="110"/>
      <c r="H30" s="109">
        <f>H23-H29</f>
        <v>89851.502999999997</v>
      </c>
      <c r="I30" s="110"/>
      <c r="J30" s="109">
        <f>J23-J29</f>
        <v>146839.86900000001</v>
      </c>
      <c r="K30" s="110"/>
      <c r="L30" s="109">
        <f>L23-L29</f>
        <v>84765.937999999995</v>
      </c>
      <c r="M30" s="110"/>
      <c r="N30" s="109">
        <f>N23-N29</f>
        <v>119000.72200000001</v>
      </c>
      <c r="O30" s="110"/>
      <c r="P30" s="109">
        <f>P23-P29</f>
        <v>176677.394</v>
      </c>
      <c r="Q30" s="110"/>
      <c r="R30" s="109">
        <f>R23-R29</f>
        <v>186706.992</v>
      </c>
      <c r="S30" s="110"/>
      <c r="T30" s="109">
        <f>T23-T29</f>
        <v>149033.63500000001</v>
      </c>
      <c r="U30" s="110"/>
      <c r="V30" s="109">
        <f>V23-V29</f>
        <v>143047.416</v>
      </c>
      <c r="W30" s="110"/>
      <c r="X30" s="109">
        <f>X21-X29</f>
        <v>167394.93400000001</v>
      </c>
      <c r="Y30" s="110"/>
      <c r="Z30" s="109">
        <f>Z23-Z29</f>
        <v>153693.87599999999</v>
      </c>
      <c r="AA30" s="120"/>
      <c r="AB30" s="118">
        <f>D30+F30+H30+J30+L30+N30</f>
        <v>655001.73200000008</v>
      </c>
      <c r="AC30" s="119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1B9F-FA81-4D07-A18C-B546464B0B65}">
  <sheetPr codeName="Sheet9"/>
  <dimension ref="A1:AC30"/>
  <sheetViews>
    <sheetView tabSelected="1" topLeftCell="A7" workbookViewId="0">
      <selection activeCell="D9" sqref="D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56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>
        <v>3</v>
      </c>
      <c r="E7" s="4" t="s">
        <v>21</v>
      </c>
      <c r="F7" s="3">
        <v>12</v>
      </c>
      <c r="G7" s="4" t="s">
        <v>21</v>
      </c>
      <c r="H7" s="3">
        <v>13</v>
      </c>
      <c r="I7" s="4" t="s">
        <v>21</v>
      </c>
      <c r="J7" s="3">
        <v>17</v>
      </c>
      <c r="K7" s="4" t="s">
        <v>21</v>
      </c>
      <c r="L7" s="3">
        <v>6</v>
      </c>
      <c r="M7" s="4" t="s">
        <v>21</v>
      </c>
      <c r="N7" s="3">
        <v>0</v>
      </c>
      <c r="O7" s="4" t="s">
        <v>21</v>
      </c>
      <c r="P7" s="3">
        <v>9</v>
      </c>
      <c r="Q7" s="4" t="s">
        <v>21</v>
      </c>
      <c r="R7" s="3">
        <v>20</v>
      </c>
      <c r="S7" s="4" t="s">
        <v>21</v>
      </c>
      <c r="T7" s="3">
        <v>15</v>
      </c>
      <c r="U7" s="4" t="s">
        <v>21</v>
      </c>
      <c r="V7" s="3">
        <v>3</v>
      </c>
      <c r="W7" s="4" t="s">
        <v>21</v>
      </c>
      <c r="X7" s="3">
        <v>12</v>
      </c>
      <c r="Y7" s="4" t="s">
        <v>21</v>
      </c>
      <c r="Z7" s="3">
        <v>17</v>
      </c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>
        <v>8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3</v>
      </c>
      <c r="S8" s="4" t="s">
        <v>21</v>
      </c>
      <c r="T8" s="3"/>
      <c r="U8" s="4" t="s">
        <v>21</v>
      </c>
      <c r="V8" s="3"/>
      <c r="W8" s="4" t="s">
        <v>21</v>
      </c>
      <c r="X8" s="3">
        <v>4</v>
      </c>
      <c r="Y8" s="4" t="s">
        <v>21</v>
      </c>
      <c r="Z8" s="3">
        <v>1</v>
      </c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>
        <v>3</v>
      </c>
      <c r="E9" s="4" t="s">
        <v>22</v>
      </c>
      <c r="F9" s="3"/>
      <c r="G9" s="4" t="s">
        <v>22</v>
      </c>
      <c r="H9" s="3"/>
      <c r="I9" s="4" t="s">
        <v>22</v>
      </c>
      <c r="J9" s="3">
        <v>3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3</v>
      </c>
      <c r="S9" s="4" t="s">
        <v>22</v>
      </c>
      <c r="T9" s="3">
        <v>12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>
        <v>18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6</v>
      </c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7680</v>
      </c>
      <c r="E11" s="82"/>
      <c r="F11" s="81">
        <v>7680</v>
      </c>
      <c r="G11" s="82"/>
      <c r="H11" s="81">
        <v>7680</v>
      </c>
      <c r="I11" s="82"/>
      <c r="J11" s="81">
        <v>7680</v>
      </c>
      <c r="K11" s="82"/>
      <c r="L11" s="81">
        <v>7680</v>
      </c>
      <c r="M11" s="82"/>
      <c r="N11" s="81">
        <v>7680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82"/>
      <c r="AB11" s="167">
        <v>8600</v>
      </c>
      <c r="AC11" s="83"/>
    </row>
    <row r="12" spans="1:29" ht="24.75" customHeight="1">
      <c r="A12" s="39" t="s">
        <v>49</v>
      </c>
      <c r="B12" s="40"/>
      <c r="C12" s="41"/>
      <c r="D12" s="84">
        <v>1200</v>
      </c>
      <c r="E12" s="85"/>
      <c r="F12" s="84">
        <v>1200</v>
      </c>
      <c r="G12" s="85"/>
      <c r="H12" s="84">
        <v>1200</v>
      </c>
      <c r="I12" s="85"/>
      <c r="J12" s="84">
        <v>1200</v>
      </c>
      <c r="K12" s="85"/>
      <c r="L12" s="84">
        <v>1200</v>
      </c>
      <c r="M12" s="85"/>
      <c r="N12" s="84">
        <v>1200</v>
      </c>
      <c r="O12" s="85"/>
      <c r="P12" s="84">
        <v>1250</v>
      </c>
      <c r="Q12" s="85"/>
      <c r="R12" s="84">
        <v>1250</v>
      </c>
      <c r="S12" s="85"/>
      <c r="T12" s="84">
        <v>1250</v>
      </c>
      <c r="U12" s="85"/>
      <c r="V12" s="84">
        <v>1250</v>
      </c>
      <c r="W12" s="85"/>
      <c r="X12" s="84">
        <v>1250</v>
      </c>
      <c r="Y12" s="85"/>
      <c r="Z12" s="84">
        <v>1250</v>
      </c>
      <c r="AA12" s="148"/>
      <c r="AB12" s="165"/>
      <c r="AC12" s="87"/>
    </row>
    <row r="13" spans="1:29" ht="24.75" customHeight="1">
      <c r="A13" s="88" t="s">
        <v>27</v>
      </c>
      <c r="B13" s="89"/>
      <c r="C13" s="40"/>
      <c r="D13" s="84">
        <v>9600</v>
      </c>
      <c r="E13" s="85"/>
      <c r="F13" s="84">
        <v>9600</v>
      </c>
      <c r="G13" s="85"/>
      <c r="H13" s="84">
        <v>9600</v>
      </c>
      <c r="I13" s="85"/>
      <c r="J13" s="84">
        <v>9600</v>
      </c>
      <c r="K13" s="85"/>
      <c r="L13" s="84">
        <v>9600</v>
      </c>
      <c r="M13" s="85"/>
      <c r="N13" s="84">
        <v>9600</v>
      </c>
      <c r="O13" s="85"/>
      <c r="P13" s="84">
        <v>10000</v>
      </c>
      <c r="Q13" s="85"/>
      <c r="R13" s="84">
        <v>10000</v>
      </c>
      <c r="S13" s="85"/>
      <c r="T13" s="84">
        <v>10000</v>
      </c>
      <c r="U13" s="85"/>
      <c r="V13" s="84">
        <v>10000</v>
      </c>
      <c r="W13" s="85"/>
      <c r="X13" s="84">
        <v>10000</v>
      </c>
      <c r="Y13" s="85"/>
      <c r="Z13" s="84">
        <v>10000</v>
      </c>
      <c r="AA13" s="85"/>
      <c r="AB13" s="165">
        <v>10750</v>
      </c>
      <c r="AC13" s="87"/>
    </row>
    <row r="14" spans="1:29" ht="24.75" customHeight="1" thickBot="1">
      <c r="A14" s="42" t="s">
        <v>50</v>
      </c>
      <c r="B14" s="43"/>
      <c r="C14" s="44"/>
      <c r="D14" s="90">
        <v>1500</v>
      </c>
      <c r="E14" s="91"/>
      <c r="F14" s="90">
        <v>1500</v>
      </c>
      <c r="G14" s="91"/>
      <c r="H14" s="90">
        <v>1500</v>
      </c>
      <c r="I14" s="91"/>
      <c r="J14" s="90">
        <v>1500</v>
      </c>
      <c r="K14" s="91"/>
      <c r="L14" s="90">
        <v>1500</v>
      </c>
      <c r="M14" s="91"/>
      <c r="N14" s="90">
        <v>1500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55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9"/>
      <c r="AC15" s="94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>
        <v>4400</v>
      </c>
      <c r="E17" s="85"/>
      <c r="F17" s="84">
        <v>4800</v>
      </c>
      <c r="G17" s="85"/>
      <c r="H17" s="84">
        <v>5200</v>
      </c>
      <c r="I17" s="85"/>
      <c r="J17" s="84">
        <v>6800</v>
      </c>
      <c r="K17" s="85"/>
      <c r="L17" s="84">
        <v>3400</v>
      </c>
      <c r="M17" s="85"/>
      <c r="N17" s="84"/>
      <c r="O17" s="85"/>
      <c r="P17" s="84">
        <v>450</v>
      </c>
      <c r="Q17" s="85"/>
      <c r="R17" s="84">
        <v>1150</v>
      </c>
      <c r="S17" s="85"/>
      <c r="T17" s="84">
        <v>750</v>
      </c>
      <c r="U17" s="85"/>
      <c r="V17" s="84">
        <v>150</v>
      </c>
      <c r="W17" s="85"/>
      <c r="X17" s="84">
        <v>800</v>
      </c>
      <c r="Y17" s="85"/>
      <c r="Z17" s="84">
        <v>900</v>
      </c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>
        <v>800</v>
      </c>
      <c r="S18" s="85"/>
      <c r="T18" s="84">
        <v>400</v>
      </c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>
        <v>35250</v>
      </c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81">
        <f>INT(D7*D11+D8*D13+D9*D12+D10*D14+D17+D20)</f>
        <v>170090</v>
      </c>
      <c r="E21" s="82"/>
      <c r="F21" s="81">
        <f t="shared" ref="F21" si="0">INT(F7*F11+F8*F13+F10*F12+F15+F16+F17+F18+F19+F20)</f>
        <v>96960</v>
      </c>
      <c r="G21" s="82"/>
      <c r="H21" s="81">
        <f t="shared" ref="H21" si="1">INT(H7*H11+H8*H13+H10*H12+H15+H16+H17+H18+H19+H20)</f>
        <v>105040</v>
      </c>
      <c r="I21" s="82"/>
      <c r="J21" s="81">
        <f>INT(J7*J11+J9*J12+J17)</f>
        <v>140960</v>
      </c>
      <c r="K21" s="82"/>
      <c r="L21" s="81">
        <f t="shared" ref="L21" si="2">INT(L7*L11+L8*L13+L10*L12+L15+L16+L17+L18+L19+L20)</f>
        <v>49480</v>
      </c>
      <c r="M21" s="82"/>
      <c r="N21" s="81">
        <f t="shared" ref="N21" si="3">INT(N7*N11+N8*N13+N10*N12+N15+N16+N17+N18+N19+N20)</f>
        <v>0</v>
      </c>
      <c r="O21" s="82"/>
      <c r="P21" s="81">
        <f t="shared" ref="P21" si="4">INT(P7*P11+P8*P13+P10*P12+P15+P16+P17+P18+P19+P20)</f>
        <v>72450</v>
      </c>
      <c r="Q21" s="82"/>
      <c r="R21" s="81">
        <f>INT(R7*R11+R8*R13+R9*R12+R15+R16+R17+R18+R19+R20+R10*R14)</f>
        <v>205072</v>
      </c>
      <c r="S21" s="82"/>
      <c r="T21" s="81">
        <f>INT(T7*T11+T8*T13+T9*T12+T15+T16+T17+T18+T19+T20)</f>
        <v>136150</v>
      </c>
      <c r="U21" s="82"/>
      <c r="V21" s="81">
        <f t="shared" ref="V21" si="5">INT(V7*V11+V8*V13+V10*V12+V15+V16+V17+V18+V19+V20)</f>
        <v>24150</v>
      </c>
      <c r="W21" s="82"/>
      <c r="X21" s="81">
        <f>INT(X7*X11+X8*X13+X9*X12+X15+X16+X17+X18+X19+X20+X10*X14)</f>
        <v>136800</v>
      </c>
      <c r="Y21" s="82"/>
      <c r="Z21" s="81">
        <f t="shared" ref="Z21" si="6">INT(Z7*Z11+Z8*Z13+Z10*Z12+Z15+Z16+Z17+Z18+Z19+Z20)</f>
        <v>146900</v>
      </c>
      <c r="AA21" s="82"/>
      <c r="AB21" s="169">
        <f>D21+F21+H21+J21+L21+N21</f>
        <v>562530</v>
      </c>
      <c r="AC21" s="94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170090</v>
      </c>
      <c r="E23" s="98"/>
      <c r="F23" s="97">
        <f t="shared" ref="F23" si="7">F21+F22</f>
        <v>96960</v>
      </c>
      <c r="G23" s="98"/>
      <c r="H23" s="97">
        <f t="shared" ref="H23" si="8">H21+H22</f>
        <v>105040</v>
      </c>
      <c r="I23" s="98"/>
      <c r="J23" s="97">
        <f t="shared" ref="J23" si="9">J21+J22</f>
        <v>140960</v>
      </c>
      <c r="K23" s="98"/>
      <c r="L23" s="97">
        <f t="shared" ref="L23" si="10">L21+L22</f>
        <v>49480</v>
      </c>
      <c r="M23" s="98"/>
      <c r="N23" s="97">
        <f t="shared" ref="N23" si="11">N21+N22</f>
        <v>0</v>
      </c>
      <c r="O23" s="98"/>
      <c r="P23" s="97">
        <f t="shared" ref="P23" si="12">P21+P22</f>
        <v>72450</v>
      </c>
      <c r="Q23" s="98"/>
      <c r="R23" s="97">
        <f t="shared" ref="R23" si="13">R21+R22</f>
        <v>205072</v>
      </c>
      <c r="S23" s="98"/>
      <c r="T23" s="97">
        <f t="shared" ref="T23" si="14">T21+T22</f>
        <v>136150</v>
      </c>
      <c r="U23" s="98"/>
      <c r="V23" s="97">
        <f t="shared" ref="V23" si="15">V21+V22</f>
        <v>24150</v>
      </c>
      <c r="W23" s="98"/>
      <c r="X23" s="97">
        <f t="shared" ref="X23" si="16">X21+X22</f>
        <v>136800</v>
      </c>
      <c r="Y23" s="98"/>
      <c r="Z23" s="97">
        <f t="shared" ref="Z23" si="17">Z21+Z22</f>
        <v>146900</v>
      </c>
      <c r="AA23" s="98"/>
      <c r="AB23" s="171">
        <f>D23+F23+H23+J23+L23+N23</f>
        <v>562530</v>
      </c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510.27000000000004</v>
      </c>
      <c r="E24" s="113"/>
      <c r="F24" s="112">
        <f t="shared" ref="F24" si="18">F23*0.003</f>
        <v>290.88</v>
      </c>
      <c r="G24" s="113"/>
      <c r="H24" s="112">
        <f t="shared" ref="H24" si="19">H23*0.003</f>
        <v>315.12</v>
      </c>
      <c r="I24" s="113"/>
      <c r="J24" s="112">
        <f t="shared" ref="J24" si="20">J23*0.003</f>
        <v>422.88</v>
      </c>
      <c r="K24" s="113"/>
      <c r="L24" s="112">
        <f t="shared" ref="L24" si="21">L23*0.003</f>
        <v>148.44</v>
      </c>
      <c r="M24" s="113"/>
      <c r="N24" s="112">
        <f t="shared" ref="N24" si="22">N23*0.003</f>
        <v>0</v>
      </c>
      <c r="O24" s="113"/>
      <c r="P24" s="112">
        <f t="shared" ref="P24" si="23">P23*0.003</f>
        <v>217.35</v>
      </c>
      <c r="Q24" s="113"/>
      <c r="R24" s="112">
        <f t="shared" ref="R24" si="24">R23*0.003</f>
        <v>615.21600000000001</v>
      </c>
      <c r="S24" s="113"/>
      <c r="T24" s="112">
        <f t="shared" ref="T24" si="25">T23*0.003</f>
        <v>408.45</v>
      </c>
      <c r="U24" s="113"/>
      <c r="V24" s="112">
        <f t="shared" ref="V24" si="26">V23*0.003</f>
        <v>72.45</v>
      </c>
      <c r="W24" s="113"/>
      <c r="X24" s="112">
        <f t="shared" ref="X24" si="27">X23*0.003</f>
        <v>410.40000000000003</v>
      </c>
      <c r="Y24" s="113"/>
      <c r="Z24" s="112">
        <f t="shared" ref="Z24" si="28">Z23*0.003</f>
        <v>440.7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>
        <v>3340</v>
      </c>
      <c r="E25" s="85"/>
      <c r="F25" s="84">
        <v>1230</v>
      </c>
      <c r="G25" s="85"/>
      <c r="H25" s="84">
        <v>1640</v>
      </c>
      <c r="I25" s="85"/>
      <c r="J25" s="84">
        <v>2740</v>
      </c>
      <c r="K25" s="85"/>
      <c r="L25" s="84">
        <v>0</v>
      </c>
      <c r="M25" s="85"/>
      <c r="N25" s="84"/>
      <c r="O25" s="85"/>
      <c r="P25" s="84">
        <v>0</v>
      </c>
      <c r="Q25" s="85"/>
      <c r="R25" s="84">
        <v>5050</v>
      </c>
      <c r="S25" s="85"/>
      <c r="T25" s="84">
        <v>3200</v>
      </c>
      <c r="U25" s="85"/>
      <c r="V25" s="84">
        <v>0</v>
      </c>
      <c r="W25" s="85"/>
      <c r="X25" s="84">
        <v>2610</v>
      </c>
      <c r="Y25" s="85"/>
      <c r="Z25" s="84">
        <v>2860</v>
      </c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>
        <v>2100</v>
      </c>
      <c r="E26" s="85"/>
      <c r="F26" s="84">
        <v>2100</v>
      </c>
      <c r="G26" s="85"/>
      <c r="H26" s="84">
        <v>1500</v>
      </c>
      <c r="I26" s="85"/>
      <c r="J26" s="84">
        <v>1400</v>
      </c>
      <c r="K26" s="85"/>
      <c r="L26" s="84">
        <v>1400</v>
      </c>
      <c r="M26" s="85"/>
      <c r="N26" s="84">
        <v>1400</v>
      </c>
      <c r="O26" s="85"/>
      <c r="P26" s="84">
        <v>1400</v>
      </c>
      <c r="Q26" s="85"/>
      <c r="R26" s="84">
        <v>1400</v>
      </c>
      <c r="S26" s="85"/>
      <c r="T26" s="84">
        <v>1400</v>
      </c>
      <c r="U26" s="85"/>
      <c r="V26" s="84">
        <v>1400</v>
      </c>
      <c r="W26" s="85"/>
      <c r="X26" s="84">
        <v>1400</v>
      </c>
      <c r="Y26" s="85"/>
      <c r="Z26" s="84">
        <v>1400</v>
      </c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>
        <v>14734</v>
      </c>
      <c r="E27" s="93"/>
      <c r="F27" s="92">
        <v>14734</v>
      </c>
      <c r="G27" s="93"/>
      <c r="H27" s="92">
        <v>14734</v>
      </c>
      <c r="I27" s="93"/>
      <c r="J27" s="92">
        <v>14734</v>
      </c>
      <c r="K27" s="93"/>
      <c r="L27" s="92">
        <v>14734</v>
      </c>
      <c r="M27" s="93"/>
      <c r="N27" s="92">
        <v>16659</v>
      </c>
      <c r="O27" s="93"/>
      <c r="P27" s="92">
        <v>16659</v>
      </c>
      <c r="Q27" s="93"/>
      <c r="R27" s="92">
        <v>16659</v>
      </c>
      <c r="S27" s="93"/>
      <c r="T27" s="92">
        <v>16659</v>
      </c>
      <c r="U27" s="93"/>
      <c r="V27" s="92">
        <v>16659</v>
      </c>
      <c r="W27" s="93"/>
      <c r="X27" s="92">
        <v>16659</v>
      </c>
      <c r="Y27" s="93"/>
      <c r="Z27" s="92">
        <v>16659</v>
      </c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>
        <v>2750</v>
      </c>
      <c r="E28" s="115"/>
      <c r="F28" s="114">
        <v>2750</v>
      </c>
      <c r="G28" s="115"/>
      <c r="H28" s="114">
        <v>3250</v>
      </c>
      <c r="I28" s="115"/>
      <c r="J28" s="114">
        <v>4000</v>
      </c>
      <c r="K28" s="115"/>
      <c r="L28" s="114">
        <v>2000</v>
      </c>
      <c r="M28" s="115"/>
      <c r="N28" s="114"/>
      <c r="O28" s="115"/>
      <c r="P28" s="114">
        <v>20559</v>
      </c>
      <c r="Q28" s="115"/>
      <c r="R28" s="114">
        <v>5250</v>
      </c>
      <c r="S28" s="115"/>
      <c r="T28" s="114">
        <v>3500</v>
      </c>
      <c r="U28" s="115"/>
      <c r="V28" s="114">
        <v>750</v>
      </c>
      <c r="W28" s="115"/>
      <c r="X28" s="114">
        <v>3500</v>
      </c>
      <c r="Y28" s="115"/>
      <c r="Z28" s="114">
        <v>34500</v>
      </c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23434.27</v>
      </c>
      <c r="E29" s="93"/>
      <c r="F29" s="92">
        <f t="shared" ref="F29" si="29">SUM(F24:F28)</f>
        <v>21104.880000000001</v>
      </c>
      <c r="G29" s="93"/>
      <c r="H29" s="92">
        <f t="shared" ref="H29" si="30">SUM(H24:H28)</f>
        <v>21439.119999999999</v>
      </c>
      <c r="I29" s="93"/>
      <c r="J29" s="92">
        <f t="shared" ref="J29" si="31">SUM(J24:J28)</f>
        <v>23296.880000000001</v>
      </c>
      <c r="K29" s="93"/>
      <c r="L29" s="92">
        <f t="shared" ref="L29" si="32">SUM(L24:L28)</f>
        <v>18282.440000000002</v>
      </c>
      <c r="M29" s="93"/>
      <c r="N29" s="92">
        <f t="shared" ref="N29" si="33">SUM(N24:N28)</f>
        <v>18059</v>
      </c>
      <c r="O29" s="93"/>
      <c r="P29" s="92">
        <f t="shared" ref="P29" si="34">SUM(P24:P28)</f>
        <v>38835.35</v>
      </c>
      <c r="Q29" s="93"/>
      <c r="R29" s="92">
        <f t="shared" ref="R29" si="35">SUM(R24:R28)</f>
        <v>28974.216</v>
      </c>
      <c r="S29" s="93"/>
      <c r="T29" s="92">
        <f t="shared" ref="T29" si="36">SUM(T24:T28)</f>
        <v>25167.45</v>
      </c>
      <c r="U29" s="93"/>
      <c r="V29" s="92">
        <f t="shared" ref="V29" si="37">SUM(V24:V28)</f>
        <v>18881.45</v>
      </c>
      <c r="W29" s="93"/>
      <c r="X29" s="92">
        <f t="shared" ref="X29" si="38">SUM(X24:X28)</f>
        <v>24579.4</v>
      </c>
      <c r="Y29" s="93"/>
      <c r="Z29" s="92">
        <f t="shared" ref="Z29" si="39">SUM(Z24:Z28)</f>
        <v>55859.7</v>
      </c>
      <c r="AA29" s="121"/>
      <c r="AB29" s="169">
        <f t="shared" ref="AB29" si="40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146655.73000000001</v>
      </c>
      <c r="E30" s="110"/>
      <c r="F30" s="109">
        <f>F23-F29</f>
        <v>75855.12</v>
      </c>
      <c r="G30" s="110"/>
      <c r="H30" s="109">
        <f>H23-H29</f>
        <v>83600.88</v>
      </c>
      <c r="I30" s="110"/>
      <c r="J30" s="109">
        <f>J23-J29</f>
        <v>117663.12</v>
      </c>
      <c r="K30" s="110"/>
      <c r="L30" s="109">
        <f>L23-L29</f>
        <v>31197.559999999998</v>
      </c>
      <c r="M30" s="110"/>
      <c r="N30" s="109">
        <f>N23-N29</f>
        <v>-18059</v>
      </c>
      <c r="O30" s="110"/>
      <c r="P30" s="109">
        <f>P23-P29</f>
        <v>33614.65</v>
      </c>
      <c r="Q30" s="110"/>
      <c r="R30" s="109">
        <f>R23-R29</f>
        <v>176097.78399999999</v>
      </c>
      <c r="S30" s="110"/>
      <c r="T30" s="109">
        <f>T23-T29</f>
        <v>110982.55</v>
      </c>
      <c r="U30" s="110"/>
      <c r="V30" s="109">
        <f>V23-V29</f>
        <v>5268.5499999999993</v>
      </c>
      <c r="W30" s="110"/>
      <c r="X30" s="109">
        <f>X21-X29</f>
        <v>112220.6</v>
      </c>
      <c r="Y30" s="110"/>
      <c r="Z30" s="109">
        <f>Z23-Z29</f>
        <v>91040.3</v>
      </c>
      <c r="AA30" s="120"/>
      <c r="AB30" s="168">
        <f>D30+F30+H30+J30+L30+N30</f>
        <v>436913.41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/>
  <dimension ref="A1:AC30"/>
  <sheetViews>
    <sheetView workbookViewId="0">
      <selection activeCell="Z7" sqref="Z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59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>
        <v>20</v>
      </c>
      <c r="E7" s="4" t="s">
        <v>21</v>
      </c>
      <c r="F7" s="3">
        <v>15</v>
      </c>
      <c r="G7" s="4" t="s">
        <v>21</v>
      </c>
      <c r="H7" s="3">
        <v>8</v>
      </c>
      <c r="I7" s="4" t="s">
        <v>21</v>
      </c>
      <c r="J7" s="3">
        <v>22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>
        <v>1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7800</v>
      </c>
      <c r="E11" s="82"/>
      <c r="F11" s="81">
        <v>7800</v>
      </c>
      <c r="G11" s="82"/>
      <c r="H11" s="81">
        <v>7800</v>
      </c>
      <c r="I11" s="82"/>
      <c r="J11" s="81">
        <v>7800</v>
      </c>
      <c r="K11" s="82"/>
      <c r="L11" s="81">
        <v>7800</v>
      </c>
      <c r="M11" s="82"/>
      <c r="N11" s="81">
        <v>7800</v>
      </c>
      <c r="O11" s="82"/>
      <c r="P11" s="81">
        <v>7800</v>
      </c>
      <c r="Q11" s="82"/>
      <c r="R11" s="81">
        <v>7800</v>
      </c>
      <c r="S11" s="82"/>
      <c r="T11" s="81">
        <v>7800</v>
      </c>
      <c r="U11" s="82"/>
      <c r="V11" s="81">
        <v>7800</v>
      </c>
      <c r="W11" s="82"/>
      <c r="X11" s="81">
        <v>7800</v>
      </c>
      <c r="Y11" s="82"/>
      <c r="Z11" s="81">
        <v>7800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>
        <v>1218</v>
      </c>
      <c r="E12" s="85"/>
      <c r="F12" s="84">
        <v>1218</v>
      </c>
      <c r="G12" s="85"/>
      <c r="H12" s="84">
        <v>1218</v>
      </c>
      <c r="I12" s="85"/>
      <c r="J12" s="84">
        <v>1218</v>
      </c>
      <c r="K12" s="85"/>
      <c r="L12" s="84">
        <v>1187</v>
      </c>
      <c r="M12" s="85"/>
      <c r="N12" s="84">
        <v>1187</v>
      </c>
      <c r="O12" s="85"/>
      <c r="P12" s="84">
        <v>1187</v>
      </c>
      <c r="Q12" s="85"/>
      <c r="R12" s="84">
        <v>1187</v>
      </c>
      <c r="S12" s="85"/>
      <c r="T12" s="84">
        <v>1187</v>
      </c>
      <c r="U12" s="85"/>
      <c r="V12" s="84">
        <v>1187</v>
      </c>
      <c r="W12" s="85"/>
      <c r="X12" s="84">
        <v>1187</v>
      </c>
      <c r="Y12" s="85"/>
      <c r="Z12" s="84">
        <v>1187</v>
      </c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>
        <v>9750</v>
      </c>
      <c r="E13" s="85"/>
      <c r="F13" s="84">
        <v>9750</v>
      </c>
      <c r="G13" s="85"/>
      <c r="H13" s="84">
        <v>9750</v>
      </c>
      <c r="I13" s="85"/>
      <c r="J13" s="84">
        <v>9750</v>
      </c>
      <c r="K13" s="85"/>
      <c r="L13" s="84">
        <v>9750</v>
      </c>
      <c r="M13" s="85"/>
      <c r="N13" s="84">
        <v>9750</v>
      </c>
      <c r="O13" s="85"/>
      <c r="P13" s="84">
        <v>9750</v>
      </c>
      <c r="Q13" s="85"/>
      <c r="R13" s="84">
        <v>9750</v>
      </c>
      <c r="S13" s="85"/>
      <c r="T13" s="84">
        <v>9750</v>
      </c>
      <c r="U13" s="85"/>
      <c r="V13" s="84">
        <v>9750</v>
      </c>
      <c r="W13" s="85"/>
      <c r="X13" s="84">
        <v>9750</v>
      </c>
      <c r="Y13" s="85"/>
      <c r="Z13" s="84">
        <v>9750</v>
      </c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>
        <v>1523</v>
      </c>
      <c r="E14" s="91"/>
      <c r="F14" s="90">
        <v>1523</v>
      </c>
      <c r="G14" s="91"/>
      <c r="H14" s="90">
        <v>1523</v>
      </c>
      <c r="I14" s="91"/>
      <c r="J14" s="90">
        <v>1523</v>
      </c>
      <c r="K14" s="91"/>
      <c r="L14" s="90">
        <v>1523</v>
      </c>
      <c r="M14" s="91"/>
      <c r="N14" s="90">
        <v>1523</v>
      </c>
      <c r="O14" s="91"/>
      <c r="P14" s="90">
        <v>1523</v>
      </c>
      <c r="Q14" s="91"/>
      <c r="R14" s="90">
        <v>1523</v>
      </c>
      <c r="S14" s="91"/>
      <c r="T14" s="90">
        <v>1523</v>
      </c>
      <c r="U14" s="91"/>
      <c r="V14" s="90">
        <v>1523</v>
      </c>
      <c r="W14" s="91"/>
      <c r="X14" s="90">
        <v>1523</v>
      </c>
      <c r="Y14" s="91"/>
      <c r="Z14" s="90">
        <v>1523</v>
      </c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9"/>
      <c r="AC15" s="94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>
        <v>4000</v>
      </c>
      <c r="E17" s="85"/>
      <c r="F17" s="84">
        <v>3000</v>
      </c>
      <c r="G17" s="85"/>
      <c r="H17" s="84">
        <v>1600</v>
      </c>
      <c r="I17" s="85"/>
      <c r="J17" s="84">
        <v>4400</v>
      </c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>
        <v>4000</v>
      </c>
      <c r="E18" s="85"/>
      <c r="F18" s="84"/>
      <c r="G18" s="85"/>
      <c r="H18" s="84">
        <v>600</v>
      </c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>
        <v>3800</v>
      </c>
      <c r="G20" s="91"/>
      <c r="H20" s="90">
        <v>1000</v>
      </c>
      <c r="I20" s="91"/>
      <c r="J20" s="90">
        <v>3600</v>
      </c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65"/>
      <c r="AC20" s="87"/>
    </row>
    <row r="21" spans="1:29" ht="24.75" customHeight="1" thickTop="1">
      <c r="A21" s="45" t="s">
        <v>31</v>
      </c>
      <c r="B21" s="46"/>
      <c r="C21" s="47"/>
      <c r="D21" s="81">
        <f>INT(D7*D11+D17+D18)</f>
        <v>164000</v>
      </c>
      <c r="E21" s="82"/>
      <c r="F21" s="81">
        <f t="shared" ref="F21" si="0">INT(F7*F11+F8*F13+F10*F12+F15+F16+F17+F18+F19+F20)</f>
        <v>123800</v>
      </c>
      <c r="G21" s="82"/>
      <c r="H21" s="81">
        <f t="shared" ref="H21" si="1">INT(H7*H11+H8*H13+H10*H12+H15+H16+H17+H18+H19+H20)</f>
        <v>65600</v>
      </c>
      <c r="I21" s="82"/>
      <c r="J21" s="81">
        <f>INT(J7*J11+J9*J12+J17+J20)</f>
        <v>180818</v>
      </c>
      <c r="K21" s="82"/>
      <c r="L21" s="81">
        <f t="shared" ref="L21" si="2">INT(L7*L11+L8*L13+L10*L12+L15+L16+L17+L18+L19+L20)</f>
        <v>0</v>
      </c>
      <c r="M21" s="82"/>
      <c r="N21" s="81">
        <f t="shared" ref="N21" si="3">INT(N7*N11+N8*N13+N10*N12+N15+N16+N17+N18+N19+N20)</f>
        <v>0</v>
      </c>
      <c r="O21" s="82"/>
      <c r="P21" s="81">
        <f t="shared" ref="P21" si="4">INT(P7*P11+P8*P13+P10*P12+P15+P16+P17+P18+P19+P20)</f>
        <v>0</v>
      </c>
      <c r="Q21" s="82"/>
      <c r="R21" s="81">
        <f t="shared" ref="R21" si="5">INT(R7*R11+R8*R13+R10*R12+R15+R16+R17+R18+R19+R20)</f>
        <v>0</v>
      </c>
      <c r="S21" s="82"/>
      <c r="T21" s="81">
        <f t="shared" ref="T21" si="6">INT(T7*T11+T8*T13+T10*T12+T15+T16+T17+T18+T19+T20)</f>
        <v>0</v>
      </c>
      <c r="U21" s="82"/>
      <c r="V21" s="81">
        <f t="shared" ref="V21" si="7">INT(V7*V11+V8*V13+V10*V12+V15+V16+V17+V18+V19+V20)</f>
        <v>0</v>
      </c>
      <c r="W21" s="82"/>
      <c r="X21" s="81">
        <f t="shared" ref="X21" si="8">INT(X7*X11+X8*X13+X10*X12+X15+X16+X17+X18+X19+X20)</f>
        <v>0</v>
      </c>
      <c r="Y21" s="82"/>
      <c r="Z21" s="81">
        <f t="shared" ref="Z21" si="9">INT(Z7*Z11+Z8*Z13+Z10*Z12+Z15+Z16+Z17+Z18+Z19+Z20)</f>
        <v>0</v>
      </c>
      <c r="AA21" s="82"/>
      <c r="AB21" s="165">
        <f>D21+F21+H21+AG27+J21+L21+N21</f>
        <v>534218</v>
      </c>
      <c r="AC21" s="87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164000</v>
      </c>
      <c r="E23" s="98"/>
      <c r="F23" s="97">
        <f t="shared" ref="F23" si="10">F21+F22</f>
        <v>123800</v>
      </c>
      <c r="G23" s="98"/>
      <c r="H23" s="97">
        <f t="shared" ref="H23" si="11">H21+H22</f>
        <v>65600</v>
      </c>
      <c r="I23" s="98"/>
      <c r="J23" s="97">
        <f t="shared" ref="J23" si="12">J21+J22</f>
        <v>180818</v>
      </c>
      <c r="K23" s="98"/>
      <c r="L23" s="97">
        <f t="shared" ref="L23" si="13">L21+L22</f>
        <v>0</v>
      </c>
      <c r="M23" s="98"/>
      <c r="N23" s="97">
        <f t="shared" ref="N23" si="14">N21+N22</f>
        <v>0</v>
      </c>
      <c r="O23" s="98"/>
      <c r="P23" s="97">
        <f t="shared" ref="P23" si="15">P21+P22</f>
        <v>0</v>
      </c>
      <c r="Q23" s="98"/>
      <c r="R23" s="97">
        <f t="shared" ref="R23" si="16">R21+R22</f>
        <v>0</v>
      </c>
      <c r="S23" s="98"/>
      <c r="T23" s="97">
        <f t="shared" ref="T23" si="17">T21+T22</f>
        <v>0</v>
      </c>
      <c r="U23" s="98"/>
      <c r="V23" s="97">
        <f t="shared" ref="V23" si="18">V21+V22</f>
        <v>0</v>
      </c>
      <c r="W23" s="98"/>
      <c r="X23" s="97">
        <f t="shared" ref="X23" si="19">X21+X22</f>
        <v>0</v>
      </c>
      <c r="Y23" s="98"/>
      <c r="Z23" s="97">
        <f t="shared" ref="Z23" si="20">Z21+Z22</f>
        <v>0</v>
      </c>
      <c r="AA23" s="98"/>
      <c r="AB23" s="171">
        <f>D23+F23+H23+J23+L23+N23</f>
        <v>534218</v>
      </c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492</v>
      </c>
      <c r="E24" s="113"/>
      <c r="F24" s="112">
        <f t="shared" ref="F24" si="21">F23*0.003</f>
        <v>371.40000000000003</v>
      </c>
      <c r="G24" s="113"/>
      <c r="H24" s="112">
        <f t="shared" ref="H24" si="22">H23*0.003</f>
        <v>196.8</v>
      </c>
      <c r="I24" s="113"/>
      <c r="J24" s="112">
        <f t="shared" ref="J24" si="23">J23*0.003</f>
        <v>542.45400000000006</v>
      </c>
      <c r="K24" s="113"/>
      <c r="L24" s="112">
        <f t="shared" ref="L24" si="24">L23*0.003</f>
        <v>0</v>
      </c>
      <c r="M24" s="113"/>
      <c r="N24" s="112">
        <f t="shared" ref="N24" si="25">N23*0.003</f>
        <v>0</v>
      </c>
      <c r="O24" s="113"/>
      <c r="P24" s="112">
        <f t="shared" ref="P24" si="26">P23*0.003</f>
        <v>0</v>
      </c>
      <c r="Q24" s="113"/>
      <c r="R24" s="112">
        <f t="shared" ref="R24" si="27">R23*0.003</f>
        <v>0</v>
      </c>
      <c r="S24" s="113"/>
      <c r="T24" s="112">
        <f t="shared" ref="T24" si="28">T23*0.003</f>
        <v>0</v>
      </c>
      <c r="U24" s="113"/>
      <c r="V24" s="112">
        <f t="shared" ref="V24" si="29">V23*0.003</f>
        <v>0</v>
      </c>
      <c r="W24" s="113"/>
      <c r="X24" s="112">
        <f t="shared" ref="X24" si="30">X23*0.003</f>
        <v>0</v>
      </c>
      <c r="Y24" s="113"/>
      <c r="Z24" s="112">
        <f t="shared" ref="Z24" si="31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>
        <v>3550</v>
      </c>
      <c r="E25" s="85"/>
      <c r="F25" s="84">
        <v>2050</v>
      </c>
      <c r="G25" s="85"/>
      <c r="H25" s="84"/>
      <c r="I25" s="85"/>
      <c r="J25" s="84">
        <v>4120</v>
      </c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>
        <v>7600</v>
      </c>
      <c r="E26" s="85"/>
      <c r="F26" s="84">
        <v>7600</v>
      </c>
      <c r="G26" s="85"/>
      <c r="H26" s="84">
        <v>6100</v>
      </c>
      <c r="I26" s="85"/>
      <c r="J26" s="84">
        <v>5300</v>
      </c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>
        <v>250</v>
      </c>
      <c r="I28" s="115"/>
      <c r="J28" s="114">
        <v>1000</v>
      </c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11642</v>
      </c>
      <c r="E29" s="93"/>
      <c r="F29" s="92">
        <f t="shared" ref="F29" si="32">SUM(F24:F28)</f>
        <v>10021.4</v>
      </c>
      <c r="G29" s="93"/>
      <c r="H29" s="92">
        <f t="shared" ref="H29" si="33">SUM(H24:H28)</f>
        <v>6546.8</v>
      </c>
      <c r="I29" s="93"/>
      <c r="J29" s="92">
        <f t="shared" ref="J29" si="34">SUM(J24:J28)</f>
        <v>10962.454</v>
      </c>
      <c r="K29" s="93"/>
      <c r="L29" s="92">
        <f t="shared" ref="L29" si="35">SUM(L24:L28)</f>
        <v>0</v>
      </c>
      <c r="M29" s="93"/>
      <c r="N29" s="92">
        <f t="shared" ref="N29" si="36">SUM(N24:N28)</f>
        <v>0</v>
      </c>
      <c r="O29" s="93"/>
      <c r="P29" s="92">
        <f t="shared" ref="P29" si="37">SUM(P24:P28)</f>
        <v>0</v>
      </c>
      <c r="Q29" s="93"/>
      <c r="R29" s="92">
        <f t="shared" ref="R29" si="38">SUM(R24:R28)</f>
        <v>0</v>
      </c>
      <c r="S29" s="93"/>
      <c r="T29" s="92">
        <f t="shared" ref="T29" si="39">SUM(T24:T28)</f>
        <v>0</v>
      </c>
      <c r="U29" s="93"/>
      <c r="V29" s="92">
        <f t="shared" ref="V29" si="40">SUM(V24:V28)</f>
        <v>0</v>
      </c>
      <c r="W29" s="93"/>
      <c r="X29" s="92">
        <f t="shared" ref="X29" si="41">SUM(X24:X28)</f>
        <v>0</v>
      </c>
      <c r="Y29" s="93"/>
      <c r="Z29" s="92">
        <f t="shared" ref="Z29" si="42">SUM(Z24:Z28)</f>
        <v>0</v>
      </c>
      <c r="AA29" s="121"/>
      <c r="AB29" s="169">
        <f t="shared" ref="AB29" si="43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152358</v>
      </c>
      <c r="E30" s="110"/>
      <c r="F30" s="109">
        <f>F23-F29</f>
        <v>113778.6</v>
      </c>
      <c r="G30" s="110"/>
      <c r="H30" s="109">
        <f>H23-H29</f>
        <v>59053.2</v>
      </c>
      <c r="I30" s="110"/>
      <c r="J30" s="109">
        <f>J23-J29</f>
        <v>169855.546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>
        <f>D30+F30+H30+J30+L30+N30</f>
        <v>495045.34600000002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ignoredErrors>
    <ignoredError sqref="J21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/>
  <dimension ref="A1:AC30"/>
  <sheetViews>
    <sheetView topLeftCell="A12" workbookViewId="0">
      <selection activeCell="R21" sqref="R21:S2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58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>
        <v>15</v>
      </c>
      <c r="E7" s="4" t="s">
        <v>21</v>
      </c>
      <c r="F7" s="3">
        <v>16</v>
      </c>
      <c r="G7" s="4" t="s">
        <v>21</v>
      </c>
      <c r="H7" s="3">
        <v>16</v>
      </c>
      <c r="I7" s="4" t="s">
        <v>21</v>
      </c>
      <c r="J7" s="3">
        <v>20</v>
      </c>
      <c r="K7" s="4" t="s">
        <v>21</v>
      </c>
      <c r="L7" s="3">
        <v>13</v>
      </c>
      <c r="M7" s="4" t="s">
        <v>21</v>
      </c>
      <c r="N7" s="3">
        <v>12</v>
      </c>
      <c r="O7" s="4" t="s">
        <v>21</v>
      </c>
      <c r="P7" s="3">
        <v>18</v>
      </c>
      <c r="Q7" s="4" t="s">
        <v>21</v>
      </c>
      <c r="R7" s="3">
        <v>18</v>
      </c>
      <c r="S7" s="4" t="s">
        <v>21</v>
      </c>
      <c r="T7" s="3">
        <v>18</v>
      </c>
      <c r="U7" s="4" t="s">
        <v>21</v>
      </c>
      <c r="V7" s="3">
        <v>21</v>
      </c>
      <c r="W7" s="4" t="s">
        <v>21</v>
      </c>
      <c r="X7" s="3">
        <v>15</v>
      </c>
      <c r="Y7" s="4" t="s">
        <v>21</v>
      </c>
      <c r="Z7" s="3">
        <v>11</v>
      </c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2</v>
      </c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>
        <v>15</v>
      </c>
      <c r="E9" s="4" t="s">
        <v>22</v>
      </c>
      <c r="F9" s="3">
        <v>4</v>
      </c>
      <c r="G9" s="4" t="s">
        <v>22</v>
      </c>
      <c r="H9" s="3"/>
      <c r="I9" s="4" t="s">
        <v>22</v>
      </c>
      <c r="J9" s="3">
        <v>3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6</v>
      </c>
      <c r="S9" s="4" t="s">
        <v>22</v>
      </c>
      <c r="T9" s="3">
        <v>3</v>
      </c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6</v>
      </c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7800</v>
      </c>
      <c r="E11" s="82"/>
      <c r="F11" s="81">
        <v>7800</v>
      </c>
      <c r="G11" s="82"/>
      <c r="H11" s="81">
        <v>7800</v>
      </c>
      <c r="I11" s="82"/>
      <c r="J11" s="81">
        <v>7800</v>
      </c>
      <c r="K11" s="82"/>
      <c r="L11" s="81">
        <v>7800</v>
      </c>
      <c r="M11" s="82"/>
      <c r="N11" s="81">
        <v>7800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>
        <v>1219</v>
      </c>
      <c r="E12" s="85"/>
      <c r="F12" s="84">
        <v>1218</v>
      </c>
      <c r="G12" s="85"/>
      <c r="H12" s="84">
        <v>1218</v>
      </c>
      <c r="I12" s="85"/>
      <c r="J12" s="84">
        <v>1218</v>
      </c>
      <c r="K12" s="85"/>
      <c r="L12" s="84">
        <v>1218</v>
      </c>
      <c r="M12" s="85"/>
      <c r="N12" s="84">
        <v>1218</v>
      </c>
      <c r="O12" s="85"/>
      <c r="P12" s="84">
        <v>1250</v>
      </c>
      <c r="Q12" s="85"/>
      <c r="R12" s="84">
        <v>1250</v>
      </c>
      <c r="S12" s="85"/>
      <c r="T12" s="84">
        <v>1250</v>
      </c>
      <c r="U12" s="85"/>
      <c r="V12" s="84">
        <v>1250</v>
      </c>
      <c r="W12" s="85"/>
      <c r="X12" s="84">
        <v>1250</v>
      </c>
      <c r="Y12" s="85"/>
      <c r="Z12" s="84">
        <v>1250</v>
      </c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>
        <v>9750</v>
      </c>
      <c r="E13" s="85"/>
      <c r="F13" s="84">
        <v>9750</v>
      </c>
      <c r="G13" s="85"/>
      <c r="H13" s="84">
        <v>9750</v>
      </c>
      <c r="I13" s="85"/>
      <c r="J13" s="84">
        <v>9750</v>
      </c>
      <c r="K13" s="85"/>
      <c r="L13" s="84">
        <v>9750</v>
      </c>
      <c r="M13" s="85"/>
      <c r="N13" s="84">
        <v>9750</v>
      </c>
      <c r="O13" s="85"/>
      <c r="P13" s="84">
        <v>10000</v>
      </c>
      <c r="Q13" s="85"/>
      <c r="R13" s="84">
        <v>10000</v>
      </c>
      <c r="S13" s="85"/>
      <c r="T13" s="84">
        <v>10000</v>
      </c>
      <c r="U13" s="85"/>
      <c r="V13" s="84">
        <v>10000</v>
      </c>
      <c r="W13" s="85"/>
      <c r="X13" s="84">
        <v>10000</v>
      </c>
      <c r="Y13" s="85"/>
      <c r="Z13" s="84">
        <v>10000</v>
      </c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>
        <v>1523</v>
      </c>
      <c r="E14" s="91"/>
      <c r="F14" s="90">
        <v>1523</v>
      </c>
      <c r="G14" s="91"/>
      <c r="H14" s="90">
        <v>1523</v>
      </c>
      <c r="I14" s="91"/>
      <c r="J14" s="90">
        <v>1523</v>
      </c>
      <c r="K14" s="91"/>
      <c r="L14" s="90">
        <v>1523</v>
      </c>
      <c r="M14" s="91"/>
      <c r="N14" s="90">
        <v>1523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9"/>
      <c r="AC15" s="94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>
        <v>1500</v>
      </c>
      <c r="G17" s="85"/>
      <c r="H17" s="84">
        <v>1000</v>
      </c>
      <c r="I17" s="85"/>
      <c r="J17" s="84">
        <v>3000</v>
      </c>
      <c r="K17" s="85"/>
      <c r="L17" s="84">
        <v>10000</v>
      </c>
      <c r="M17" s="85"/>
      <c r="N17" s="84"/>
      <c r="O17" s="85"/>
      <c r="P17" s="84">
        <v>900</v>
      </c>
      <c r="Q17" s="85"/>
      <c r="R17" s="84">
        <v>1000</v>
      </c>
      <c r="S17" s="85"/>
      <c r="T17" s="84">
        <v>900</v>
      </c>
      <c r="U17" s="85"/>
      <c r="V17" s="84">
        <v>1050</v>
      </c>
      <c r="W17" s="85"/>
      <c r="X17" s="84">
        <v>750</v>
      </c>
      <c r="Y17" s="85"/>
      <c r="Z17" s="84">
        <v>550</v>
      </c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>
        <v>1400</v>
      </c>
      <c r="Q18" s="85"/>
      <c r="R18" s="84">
        <v>1400</v>
      </c>
      <c r="S18" s="85"/>
      <c r="T18" s="84">
        <v>1800</v>
      </c>
      <c r="U18" s="85"/>
      <c r="V18" s="84">
        <v>200</v>
      </c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>
        <v>1000</v>
      </c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>
        <v>10000</v>
      </c>
      <c r="M20" s="91"/>
      <c r="N20" s="90"/>
      <c r="O20" s="91"/>
      <c r="P20" s="90">
        <v>1000</v>
      </c>
      <c r="Q20" s="91"/>
      <c r="R20" s="90"/>
      <c r="S20" s="91"/>
      <c r="T20" s="90">
        <v>10000</v>
      </c>
      <c r="U20" s="91"/>
      <c r="V20" s="90">
        <v>3000</v>
      </c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81">
        <f>INT(D7*D11+D9*D12)</f>
        <v>135285</v>
      </c>
      <c r="E21" s="82"/>
      <c r="F21" s="81">
        <f>INT(F7*F11+F9*F12+F17)</f>
        <v>131172</v>
      </c>
      <c r="G21" s="82"/>
      <c r="H21" s="81">
        <f t="shared" ref="H21" si="0">INT(H7*H11+H8*H13+H10*H12+H15+H16+H17+H18+H19+H20)</f>
        <v>126800</v>
      </c>
      <c r="I21" s="82"/>
      <c r="J21" s="81">
        <f>INT(J7*J11+J9*J12+J17)</f>
        <v>162654</v>
      </c>
      <c r="K21" s="82"/>
      <c r="L21" s="81">
        <f t="shared" ref="L21" si="1">INT(L7*L11+L8*L13+L10*L12+L15+L16+L17+L18+L19+L20)</f>
        <v>121400</v>
      </c>
      <c r="M21" s="82"/>
      <c r="N21" s="81">
        <f t="shared" ref="N21" si="2">INT(N7*N11+N8*N13+N10*N12+N15+N16+N17+N18+N19+N20)</f>
        <v>93600</v>
      </c>
      <c r="O21" s="82"/>
      <c r="P21" s="81">
        <f t="shared" ref="P21" si="3">INT(P7*P11+P8*P13+P10*P12+P15+P16+P17+P18+P19+P20)</f>
        <v>147300</v>
      </c>
      <c r="Q21" s="82"/>
      <c r="R21" s="81">
        <f>INT(R7*R11+R8*R13+R9*R12+R15+R16+R17+R18+R19+R20+R10*R14)</f>
        <v>183272</v>
      </c>
      <c r="S21" s="82"/>
      <c r="T21" s="81">
        <f>INT(T7*T11+T8*T13+T9*T12+T15+T16+T17+T18+T19+T20)</f>
        <v>160450</v>
      </c>
      <c r="U21" s="82"/>
      <c r="V21" s="81">
        <f t="shared" ref="V21" si="4">INT(V7*V11+V8*V13+V10*V12+V15+V16+V17+V18+V19+V20)</f>
        <v>172250</v>
      </c>
      <c r="W21" s="82"/>
      <c r="X21" s="81">
        <f t="shared" ref="X21" si="5">INT(X7*X11+X8*X13+X10*X12+X15+X16+X17+X18+X19+X20)</f>
        <v>120750</v>
      </c>
      <c r="Y21" s="82"/>
      <c r="Z21" s="81">
        <f t="shared" ref="Z21" si="6">INT(Z7*Z11+Z8*Z13+Z10*Z12+Z15+Z16+Z17+Z18+Z19+Z20)</f>
        <v>88550</v>
      </c>
      <c r="AA21" s="82"/>
      <c r="AB21" s="169"/>
      <c r="AC21" s="94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135285</v>
      </c>
      <c r="E23" s="98"/>
      <c r="F23" s="97">
        <f t="shared" ref="F23" si="7">F21+F22</f>
        <v>131172</v>
      </c>
      <c r="G23" s="98"/>
      <c r="H23" s="97">
        <f t="shared" ref="H23" si="8">H21+H22</f>
        <v>126800</v>
      </c>
      <c r="I23" s="98"/>
      <c r="J23" s="97">
        <f t="shared" ref="J23" si="9">J21+J22</f>
        <v>162654</v>
      </c>
      <c r="K23" s="98"/>
      <c r="L23" s="97">
        <f t="shared" ref="L23" si="10">L21+L22</f>
        <v>121400</v>
      </c>
      <c r="M23" s="98"/>
      <c r="N23" s="97">
        <f t="shared" ref="N23" si="11">N21+N22</f>
        <v>93600</v>
      </c>
      <c r="O23" s="98"/>
      <c r="P23" s="97">
        <f t="shared" ref="P23" si="12">P21+P22</f>
        <v>147300</v>
      </c>
      <c r="Q23" s="98"/>
      <c r="R23" s="97">
        <f t="shared" ref="R23" si="13">R21+R22</f>
        <v>183272</v>
      </c>
      <c r="S23" s="98"/>
      <c r="T23" s="97">
        <f t="shared" ref="T23" si="14">T21+T22</f>
        <v>160450</v>
      </c>
      <c r="U23" s="98"/>
      <c r="V23" s="97">
        <f t="shared" ref="V23" si="15">V21+V22</f>
        <v>172250</v>
      </c>
      <c r="W23" s="98"/>
      <c r="X23" s="97">
        <f t="shared" ref="X23" si="16">X21+X22</f>
        <v>120750</v>
      </c>
      <c r="Y23" s="98"/>
      <c r="Z23" s="97">
        <f t="shared" ref="Z23" si="17">Z21+Z22</f>
        <v>88550</v>
      </c>
      <c r="AA23" s="98"/>
      <c r="AB23" s="171"/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405.85500000000002</v>
      </c>
      <c r="E24" s="113"/>
      <c r="F24" s="112">
        <f t="shared" ref="F24" si="18">F23*0.003</f>
        <v>393.51600000000002</v>
      </c>
      <c r="G24" s="113"/>
      <c r="H24" s="112">
        <f t="shared" ref="H24" si="19">H23*0.003</f>
        <v>380.40000000000003</v>
      </c>
      <c r="I24" s="113"/>
      <c r="J24" s="112">
        <f t="shared" ref="J24" si="20">J23*0.003</f>
        <v>487.96199999999999</v>
      </c>
      <c r="K24" s="113"/>
      <c r="L24" s="112">
        <f t="shared" ref="L24" si="21">L23*0.003</f>
        <v>364.2</v>
      </c>
      <c r="M24" s="113"/>
      <c r="N24" s="112">
        <f t="shared" ref="N24" si="22">N23*0.003</f>
        <v>280.8</v>
      </c>
      <c r="O24" s="113"/>
      <c r="P24" s="112">
        <f t="shared" ref="P24" si="23">P23*0.003</f>
        <v>441.90000000000003</v>
      </c>
      <c r="Q24" s="113"/>
      <c r="R24" s="112">
        <f t="shared" ref="R24" si="24">R23*0.003</f>
        <v>549.81600000000003</v>
      </c>
      <c r="S24" s="113"/>
      <c r="T24" s="112">
        <f t="shared" ref="T24" si="25">T23*0.003</f>
        <v>481.35</v>
      </c>
      <c r="U24" s="113"/>
      <c r="V24" s="112">
        <f t="shared" ref="V24" si="26">V23*0.003</f>
        <v>516.75</v>
      </c>
      <c r="W24" s="113"/>
      <c r="X24" s="112">
        <f t="shared" ref="X24" si="27">X23*0.003</f>
        <v>362.25</v>
      </c>
      <c r="Y24" s="113"/>
      <c r="Z24" s="112">
        <f t="shared" ref="Z24" si="28">Z23*0.003</f>
        <v>265.64999999999998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>
        <v>1250</v>
      </c>
      <c r="E25" s="85"/>
      <c r="F25" s="84">
        <v>1000</v>
      </c>
      <c r="G25" s="85"/>
      <c r="H25" s="84">
        <v>2260</v>
      </c>
      <c r="I25" s="85"/>
      <c r="J25" s="84">
        <v>3550</v>
      </c>
      <c r="K25" s="85"/>
      <c r="L25" s="84">
        <v>530</v>
      </c>
      <c r="M25" s="85"/>
      <c r="N25" s="84">
        <v>1030</v>
      </c>
      <c r="O25" s="85"/>
      <c r="P25" s="84">
        <v>1300</v>
      </c>
      <c r="Q25" s="85"/>
      <c r="R25" s="84">
        <v>2980</v>
      </c>
      <c r="S25" s="85"/>
      <c r="T25" s="84">
        <v>1930</v>
      </c>
      <c r="U25" s="85"/>
      <c r="V25" s="84">
        <v>2290</v>
      </c>
      <c r="W25" s="85"/>
      <c r="X25" s="84">
        <v>430</v>
      </c>
      <c r="Y25" s="85"/>
      <c r="Z25" s="84">
        <v>130</v>
      </c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>
        <v>3750</v>
      </c>
      <c r="E28" s="115"/>
      <c r="F28" s="114">
        <v>3750</v>
      </c>
      <c r="G28" s="115"/>
      <c r="H28" s="114">
        <v>2750</v>
      </c>
      <c r="I28" s="115"/>
      <c r="J28" s="114">
        <v>1250</v>
      </c>
      <c r="K28" s="115"/>
      <c r="L28" s="114">
        <v>13250</v>
      </c>
      <c r="M28" s="115"/>
      <c r="N28" s="114">
        <v>2500</v>
      </c>
      <c r="O28" s="115"/>
      <c r="P28" s="114">
        <v>2500</v>
      </c>
      <c r="Q28" s="115"/>
      <c r="R28" s="114">
        <v>2500</v>
      </c>
      <c r="S28" s="115"/>
      <c r="T28" s="114">
        <v>12250</v>
      </c>
      <c r="U28" s="115"/>
      <c r="V28" s="114">
        <v>5000</v>
      </c>
      <c r="W28" s="115"/>
      <c r="X28" s="114">
        <v>3500</v>
      </c>
      <c r="Y28" s="115"/>
      <c r="Z28" s="114">
        <v>1500</v>
      </c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5405.8549999999996</v>
      </c>
      <c r="E29" s="93"/>
      <c r="F29" s="92">
        <f t="shared" ref="F29" si="29">SUM(F24:F28)</f>
        <v>5143.5159999999996</v>
      </c>
      <c r="G29" s="93"/>
      <c r="H29" s="92">
        <f t="shared" ref="H29" si="30">SUM(H24:H28)</f>
        <v>5390.4</v>
      </c>
      <c r="I29" s="93"/>
      <c r="J29" s="92">
        <f t="shared" ref="J29" si="31">SUM(J24:J28)</f>
        <v>5287.9619999999995</v>
      </c>
      <c r="K29" s="93"/>
      <c r="L29" s="92">
        <f t="shared" ref="L29" si="32">SUM(L24:L28)</f>
        <v>14144.2</v>
      </c>
      <c r="M29" s="93"/>
      <c r="N29" s="92">
        <f t="shared" ref="N29" si="33">SUM(N24:N28)</f>
        <v>3810.8</v>
      </c>
      <c r="O29" s="93"/>
      <c r="P29" s="92">
        <f t="shared" ref="P29" si="34">SUM(P24:P28)</f>
        <v>4241.8999999999996</v>
      </c>
      <c r="Q29" s="93"/>
      <c r="R29" s="92">
        <f t="shared" ref="R29" si="35">SUM(R24:R28)</f>
        <v>6029.8159999999998</v>
      </c>
      <c r="S29" s="93"/>
      <c r="T29" s="92">
        <f t="shared" ref="T29" si="36">SUM(T24:T28)</f>
        <v>14661.35</v>
      </c>
      <c r="U29" s="93"/>
      <c r="V29" s="92">
        <f t="shared" ref="V29" si="37">SUM(V24:V28)</f>
        <v>7806.75</v>
      </c>
      <c r="W29" s="93"/>
      <c r="X29" s="92">
        <f t="shared" ref="X29" si="38">SUM(X24:X28)</f>
        <v>4292.25</v>
      </c>
      <c r="Y29" s="93"/>
      <c r="Z29" s="92">
        <f t="shared" ref="Z29" si="39">SUM(Z24:Z28)</f>
        <v>1895.65</v>
      </c>
      <c r="AA29" s="121"/>
      <c r="AB29" s="169">
        <f t="shared" ref="AB29" si="40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129879.145</v>
      </c>
      <c r="E30" s="110"/>
      <c r="F30" s="109">
        <f>F23-F29</f>
        <v>126028.484</v>
      </c>
      <c r="G30" s="110"/>
      <c r="H30" s="109">
        <f>H23-H29</f>
        <v>121409.60000000001</v>
      </c>
      <c r="I30" s="110"/>
      <c r="J30" s="109">
        <f>J23-J29</f>
        <v>157366.038</v>
      </c>
      <c r="K30" s="110"/>
      <c r="L30" s="109">
        <f>L23-L29</f>
        <v>107255.8</v>
      </c>
      <c r="M30" s="110"/>
      <c r="N30" s="109">
        <f>N23-N29</f>
        <v>89789.2</v>
      </c>
      <c r="O30" s="110"/>
      <c r="P30" s="109">
        <f>P23-P29</f>
        <v>143058.1</v>
      </c>
      <c r="Q30" s="110"/>
      <c r="R30" s="109">
        <f>R23-R29</f>
        <v>177242.18400000001</v>
      </c>
      <c r="S30" s="110"/>
      <c r="T30" s="109">
        <f>T23-T29</f>
        <v>145788.65</v>
      </c>
      <c r="U30" s="110"/>
      <c r="V30" s="109">
        <f>V23-V29</f>
        <v>164443.25</v>
      </c>
      <c r="W30" s="110"/>
      <c r="X30" s="109">
        <f>X21-X29</f>
        <v>116457.75</v>
      </c>
      <c r="Y30" s="110"/>
      <c r="Z30" s="109">
        <f>Z23-Z29</f>
        <v>86654.35</v>
      </c>
      <c r="AA30" s="120"/>
      <c r="AB30" s="168">
        <f>D30+F30+H30+J30+L30+N30</f>
        <v>731728.26699999999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39F0-04DD-46D1-9546-DA1F8B0A33DA}">
  <sheetPr codeName="Sheet12"/>
  <dimension ref="A1:AC30"/>
  <sheetViews>
    <sheetView workbookViewId="0">
      <selection activeCell="A13" sqref="A13:C1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76" t="s">
        <v>74</v>
      </c>
      <c r="T4" s="77"/>
      <c r="U4" s="77"/>
      <c r="V4" s="77"/>
      <c r="W4" s="77"/>
      <c r="X4" s="77"/>
      <c r="Y4" s="78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>
        <v>15</v>
      </c>
      <c r="E7" s="4" t="s">
        <v>78</v>
      </c>
      <c r="F7" s="3">
        <v>12</v>
      </c>
      <c r="G7" s="4" t="s">
        <v>21</v>
      </c>
      <c r="H7" s="3">
        <v>17</v>
      </c>
      <c r="I7" s="4" t="s">
        <v>21</v>
      </c>
      <c r="J7" s="3">
        <v>14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9" t="s">
        <v>86</v>
      </c>
      <c r="B9" s="40"/>
      <c r="C9" s="41"/>
      <c r="D9" s="3">
        <v>30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/>
      <c r="M11" s="82"/>
      <c r="N11" s="81"/>
      <c r="O11" s="82"/>
      <c r="P11" s="81"/>
      <c r="Q11" s="82"/>
      <c r="R11" s="81"/>
      <c r="S11" s="82"/>
      <c r="T11" s="81"/>
      <c r="U11" s="82"/>
      <c r="V11" s="81"/>
      <c r="W11" s="82"/>
      <c r="X11" s="81">
        <v>7424</v>
      </c>
      <c r="Y11" s="82"/>
      <c r="Z11" s="81">
        <v>7424</v>
      </c>
      <c r="AA11" s="83"/>
      <c r="AB11" s="167"/>
      <c r="AC11" s="83"/>
    </row>
    <row r="12" spans="1:29" ht="24.75" customHeight="1">
      <c r="A12" s="39" t="s">
        <v>49</v>
      </c>
      <c r="B12" s="40"/>
      <c r="C12" s="41"/>
      <c r="D12" s="84">
        <v>1250</v>
      </c>
      <c r="E12" s="85"/>
      <c r="F12" s="84">
        <v>1250</v>
      </c>
      <c r="G12" s="85"/>
      <c r="H12" s="84">
        <v>1250</v>
      </c>
      <c r="I12" s="85"/>
      <c r="J12" s="84">
        <v>1250</v>
      </c>
      <c r="K12" s="85"/>
      <c r="L12" s="84"/>
      <c r="M12" s="85"/>
      <c r="N12" s="84"/>
      <c r="O12" s="85"/>
      <c r="P12" s="84"/>
      <c r="Q12" s="85"/>
      <c r="R12" s="84"/>
      <c r="S12" s="85"/>
      <c r="T12" s="84"/>
      <c r="U12" s="85"/>
      <c r="V12" s="84"/>
      <c r="W12" s="85"/>
      <c r="X12" s="84">
        <v>1160</v>
      </c>
      <c r="Y12" s="85"/>
      <c r="Z12" s="84">
        <v>1160</v>
      </c>
      <c r="AA12" s="87"/>
      <c r="AB12" s="165"/>
      <c r="AC12" s="87"/>
    </row>
    <row r="13" spans="1:29" ht="24.75" customHeight="1">
      <c r="A13" s="88" t="s">
        <v>27</v>
      </c>
      <c r="B13" s="89"/>
      <c r="C13" s="40"/>
      <c r="D13" s="84">
        <v>10000</v>
      </c>
      <c r="E13" s="85"/>
      <c r="F13" s="84">
        <v>10000</v>
      </c>
      <c r="G13" s="85"/>
      <c r="H13" s="84">
        <v>10000</v>
      </c>
      <c r="I13" s="85"/>
      <c r="J13" s="84">
        <v>10000</v>
      </c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7"/>
      <c r="AB13" s="165"/>
      <c r="AC13" s="87"/>
    </row>
    <row r="14" spans="1:29" ht="24.75" customHeight="1" thickBot="1">
      <c r="A14" s="42" t="s">
        <v>50</v>
      </c>
      <c r="B14" s="43"/>
      <c r="C14" s="44"/>
      <c r="D14" s="90">
        <v>1563</v>
      </c>
      <c r="E14" s="91"/>
      <c r="F14" s="90">
        <v>1563</v>
      </c>
      <c r="G14" s="91"/>
      <c r="H14" s="90">
        <v>1563</v>
      </c>
      <c r="I14" s="91"/>
      <c r="J14" s="90">
        <v>1563</v>
      </c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5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9"/>
      <c r="AC15" s="94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>
        <v>12800</v>
      </c>
      <c r="E17" s="85"/>
      <c r="F17" s="84">
        <v>9600</v>
      </c>
      <c r="G17" s="85"/>
      <c r="H17" s="84">
        <v>13600</v>
      </c>
      <c r="I17" s="85"/>
      <c r="J17" s="84">
        <v>11200</v>
      </c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>
        <v>5000</v>
      </c>
      <c r="E18" s="85"/>
      <c r="F18" s="84">
        <v>5000</v>
      </c>
      <c r="G18" s="85"/>
      <c r="H18" s="84">
        <v>7837</v>
      </c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>
        <v>400</v>
      </c>
      <c r="G19" s="85"/>
      <c r="H19" s="84">
        <v>200</v>
      </c>
      <c r="I19" s="85"/>
      <c r="J19" s="84">
        <v>15000</v>
      </c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>
        <v>500</v>
      </c>
      <c r="G20" s="91"/>
      <c r="H20" s="90">
        <v>80250</v>
      </c>
      <c r="I20" s="91"/>
      <c r="J20" s="90">
        <v>100000</v>
      </c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81">
        <f>INT(D7*D11+D8*D13+D9*D12+D17+D18)</f>
        <v>185300</v>
      </c>
      <c r="E21" s="82"/>
      <c r="F21" s="81">
        <f t="shared" ref="F21" si="0">INT(F7*F11+F8*F13+F10*F12+F15+F16+F17+F18+F19+F20)</f>
        <v>111500</v>
      </c>
      <c r="G21" s="82"/>
      <c r="H21" s="81">
        <f t="shared" ref="H21" si="1">INT(H7*H11+H8*H13+H10*H12+H15+H16+H17+H18+H19+H20)</f>
        <v>237887</v>
      </c>
      <c r="I21" s="82"/>
      <c r="J21" s="81">
        <f t="shared" ref="J21" si="2">INT(J7*J11+J8*J13+J10*J12+J15+J16+J17+J18+J19+J20)</f>
        <v>238200</v>
      </c>
      <c r="K21" s="82"/>
      <c r="L21" s="81">
        <f t="shared" ref="L21" si="3">INT(L7*L11+L8*L13+L10*L12+L15+L16+L17+L18+L19+L20)</f>
        <v>0</v>
      </c>
      <c r="M21" s="82"/>
      <c r="N21" s="81">
        <f t="shared" ref="N21" si="4">INT(N7*N11+N8*N13+N10*N12+N15+N16+N17+N18+N19+N20)</f>
        <v>0</v>
      </c>
      <c r="O21" s="82"/>
      <c r="P21" s="81">
        <f t="shared" ref="P21" si="5">INT(P7*P11+P8*P13+P10*P12+P15+P16+P17+P18+P19+P20)</f>
        <v>0</v>
      </c>
      <c r="Q21" s="82"/>
      <c r="R21" s="81">
        <f t="shared" ref="R21" si="6">INT(R7*R11+R8*R13+R10*R12+R15+R16+R17+R18+R19+R20)</f>
        <v>0</v>
      </c>
      <c r="S21" s="82"/>
      <c r="T21" s="81">
        <f t="shared" ref="T21" si="7">INT(T7*T11+T8*T13+T10*T12+T15+T16+T17+T18+T19+T20)</f>
        <v>0</v>
      </c>
      <c r="U21" s="82"/>
      <c r="V21" s="81">
        <f t="shared" ref="V21" si="8">INT(V7*V11+V8*V13+V10*V12+V15+V16+V17+V18+V19+V20)</f>
        <v>0</v>
      </c>
      <c r="W21" s="82"/>
      <c r="X21" s="81">
        <f t="shared" ref="X21" si="9">INT(X7*X11+X8*X13+X10*X12+X15+X16+X17+X18+X19+X20)</f>
        <v>0</v>
      </c>
      <c r="Y21" s="82"/>
      <c r="Z21" s="81">
        <f t="shared" ref="Z21" si="10">INT(Z7*Z11+Z8*Z13+Z10*Z12+Z15+Z16+Z17+Z18+Z19+Z20)</f>
        <v>0</v>
      </c>
      <c r="AA21" s="82"/>
      <c r="AB21" s="169"/>
      <c r="AC21" s="94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185300</v>
      </c>
      <c r="E23" s="98"/>
      <c r="F23" s="97">
        <f t="shared" ref="F23" si="11">F21+F22</f>
        <v>111500</v>
      </c>
      <c r="G23" s="98"/>
      <c r="H23" s="97">
        <f t="shared" ref="H23" si="12">H21+H22</f>
        <v>237887</v>
      </c>
      <c r="I23" s="98"/>
      <c r="J23" s="97">
        <f t="shared" ref="J23" si="13">J21+J22</f>
        <v>238200</v>
      </c>
      <c r="K23" s="98"/>
      <c r="L23" s="97">
        <f t="shared" ref="L23" si="14">L21+L22</f>
        <v>0</v>
      </c>
      <c r="M23" s="98"/>
      <c r="N23" s="97">
        <f t="shared" ref="N23" si="15">N21+N22</f>
        <v>0</v>
      </c>
      <c r="O23" s="98"/>
      <c r="P23" s="97">
        <f t="shared" ref="P23" si="16">P21+P22</f>
        <v>0</v>
      </c>
      <c r="Q23" s="98"/>
      <c r="R23" s="97">
        <f t="shared" ref="R23" si="17">R21+R22</f>
        <v>0</v>
      </c>
      <c r="S23" s="98"/>
      <c r="T23" s="97">
        <f t="shared" ref="T23" si="18">T21+T22</f>
        <v>0</v>
      </c>
      <c r="U23" s="98"/>
      <c r="V23" s="97">
        <f t="shared" ref="V23" si="19">V21+V22</f>
        <v>0</v>
      </c>
      <c r="W23" s="98"/>
      <c r="X23" s="97">
        <f t="shared" ref="X23" si="20">X21+X22</f>
        <v>0</v>
      </c>
      <c r="Y23" s="98"/>
      <c r="Z23" s="97">
        <f t="shared" ref="Z23" si="21">Z21+Z22</f>
        <v>0</v>
      </c>
      <c r="AA23" s="98"/>
      <c r="AB23" s="171"/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555.9</v>
      </c>
      <c r="E24" s="113"/>
      <c r="F24" s="112">
        <f>F23*0.003</f>
        <v>334.5</v>
      </c>
      <c r="G24" s="113"/>
      <c r="H24" s="112">
        <f>H23*0.003</f>
        <v>713.66100000000006</v>
      </c>
      <c r="I24" s="113"/>
      <c r="J24" s="112">
        <f>J23*0.003</f>
        <v>714.6</v>
      </c>
      <c r="K24" s="113"/>
      <c r="L24" s="112">
        <f t="shared" ref="L24" si="22">L23*0.003</f>
        <v>0</v>
      </c>
      <c r="M24" s="113"/>
      <c r="N24" s="112">
        <f t="shared" ref="N24" si="23">N23*0.003</f>
        <v>0</v>
      </c>
      <c r="O24" s="113"/>
      <c r="P24" s="112">
        <f t="shared" ref="P24" si="24">P23*0.003</f>
        <v>0</v>
      </c>
      <c r="Q24" s="113"/>
      <c r="R24" s="112">
        <f t="shared" ref="R24" si="25">R23*0.003</f>
        <v>0</v>
      </c>
      <c r="S24" s="113"/>
      <c r="T24" s="112">
        <f t="shared" ref="T24" si="26">T23*0.003</f>
        <v>0</v>
      </c>
      <c r="U24" s="113"/>
      <c r="V24" s="112">
        <f t="shared" ref="V24" si="27">V23*0.003</f>
        <v>0</v>
      </c>
      <c r="W24" s="113"/>
      <c r="X24" s="112">
        <f t="shared" ref="X24" si="28">X23*0.003</f>
        <v>0</v>
      </c>
      <c r="Y24" s="113"/>
      <c r="Z24" s="112">
        <f t="shared" ref="Z24" si="29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>
        <v>4890</v>
      </c>
      <c r="E25" s="85"/>
      <c r="F25" s="84">
        <v>1240</v>
      </c>
      <c r="G25" s="85"/>
      <c r="H25" s="84">
        <v>5890</v>
      </c>
      <c r="I25" s="85"/>
      <c r="J25" s="84">
        <v>6210</v>
      </c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>
        <v>8200</v>
      </c>
      <c r="I26" s="85"/>
      <c r="J26" s="84">
        <v>7400</v>
      </c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>
        <v>14734</v>
      </c>
      <c r="E27" s="93"/>
      <c r="F27" s="92">
        <v>14734</v>
      </c>
      <c r="G27" s="93"/>
      <c r="H27" s="92">
        <v>14734</v>
      </c>
      <c r="I27" s="93"/>
      <c r="J27" s="92">
        <v>14734</v>
      </c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20179.900000000001</v>
      </c>
      <c r="E29" s="93"/>
      <c r="F29" s="92">
        <f t="shared" ref="F29" si="30">SUM(F24:F28)</f>
        <v>16308.5</v>
      </c>
      <c r="G29" s="93"/>
      <c r="H29" s="92">
        <f t="shared" ref="H29" si="31">SUM(H24:H28)</f>
        <v>29537.661</v>
      </c>
      <c r="I29" s="93"/>
      <c r="J29" s="92">
        <f t="shared" ref="J29" si="32">SUM(J24:J28)</f>
        <v>29058.6</v>
      </c>
      <c r="K29" s="93"/>
      <c r="L29" s="92">
        <f t="shared" ref="L29" si="33">SUM(L24:L28)</f>
        <v>0</v>
      </c>
      <c r="M29" s="93"/>
      <c r="N29" s="92">
        <f t="shared" ref="N29" si="34">SUM(N24:N28)</f>
        <v>0</v>
      </c>
      <c r="O29" s="93"/>
      <c r="P29" s="92">
        <f t="shared" ref="P29" si="35">SUM(P24:P28)</f>
        <v>0</v>
      </c>
      <c r="Q29" s="93"/>
      <c r="R29" s="92">
        <f t="shared" ref="R29" si="36">SUM(R24:R28)</f>
        <v>0</v>
      </c>
      <c r="S29" s="93"/>
      <c r="T29" s="92">
        <f t="shared" ref="T29" si="37">SUM(T24:T28)</f>
        <v>0</v>
      </c>
      <c r="U29" s="93"/>
      <c r="V29" s="92">
        <f t="shared" ref="V29" si="38">SUM(V24:V28)</f>
        <v>0</v>
      </c>
      <c r="W29" s="93"/>
      <c r="X29" s="92">
        <f t="shared" ref="X29" si="39">SUM(X24:X28)</f>
        <v>0</v>
      </c>
      <c r="Y29" s="93"/>
      <c r="Z29" s="92">
        <f t="shared" ref="Z29" si="40">SUM(Z24:Z28)</f>
        <v>0</v>
      </c>
      <c r="AA29" s="121"/>
      <c r="AB29" s="169">
        <f t="shared" ref="AB29" si="41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165120.1</v>
      </c>
      <c r="E30" s="110"/>
      <c r="F30" s="109">
        <f>F23-F29</f>
        <v>95191.5</v>
      </c>
      <c r="G30" s="110"/>
      <c r="H30" s="109">
        <f>H23-H29</f>
        <v>208349.33900000001</v>
      </c>
      <c r="I30" s="110"/>
      <c r="J30" s="109">
        <f>J23-J29</f>
        <v>209141.4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>
        <f>D30+F30+H30+T28+J30+L30+N30</f>
        <v>677802.33900000004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44A26-1CC4-49F3-B839-97A07B9F4BBA}">
  <dimension ref="A1:AC32"/>
  <sheetViews>
    <sheetView workbookViewId="0">
      <selection activeCell="D33" sqref="D3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5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76" t="s">
        <v>75</v>
      </c>
      <c r="T4" s="77"/>
      <c r="U4" s="77"/>
      <c r="V4" s="77"/>
      <c r="W4" s="77"/>
      <c r="X4" s="77"/>
      <c r="Y4" s="78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86"/>
    </row>
    <row r="7" spans="1:29" ht="24.75" customHeight="1">
      <c r="A7" s="39" t="s">
        <v>93</v>
      </c>
      <c r="B7" s="40"/>
      <c r="C7" s="41"/>
      <c r="D7" s="3">
        <v>16</v>
      </c>
      <c r="E7" s="4" t="s">
        <v>21</v>
      </c>
      <c r="F7" s="3">
        <v>15</v>
      </c>
      <c r="G7" s="4" t="s">
        <v>21</v>
      </c>
      <c r="H7" s="3">
        <v>15</v>
      </c>
      <c r="I7" s="4" t="s">
        <v>21</v>
      </c>
      <c r="J7" s="3">
        <v>19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39" t="s">
        <v>94</v>
      </c>
      <c r="B8" s="40"/>
      <c r="C8" s="41"/>
      <c r="D8" s="3"/>
      <c r="E8" s="4" t="s">
        <v>87</v>
      </c>
      <c r="F8" s="3"/>
      <c r="G8" s="4" t="s">
        <v>87</v>
      </c>
      <c r="H8" s="3"/>
      <c r="I8" s="4" t="s">
        <v>87</v>
      </c>
      <c r="J8" s="3"/>
      <c r="K8" s="4" t="s">
        <v>87</v>
      </c>
      <c r="L8" s="3"/>
      <c r="M8" s="4" t="s">
        <v>87</v>
      </c>
      <c r="N8" s="3"/>
      <c r="O8" s="4" t="s">
        <v>87</v>
      </c>
      <c r="P8" s="3"/>
      <c r="Q8" s="4" t="s">
        <v>87</v>
      </c>
      <c r="R8" s="3"/>
      <c r="S8" s="4" t="s">
        <v>87</v>
      </c>
      <c r="T8" s="3"/>
      <c r="U8" s="4" t="s">
        <v>87</v>
      </c>
      <c r="V8" s="3"/>
      <c r="W8" s="4" t="s">
        <v>87</v>
      </c>
      <c r="X8" s="3"/>
      <c r="Y8" s="4" t="s">
        <v>87</v>
      </c>
      <c r="Z8" s="3"/>
      <c r="AA8" s="4" t="s">
        <v>87</v>
      </c>
      <c r="AB8" s="5"/>
      <c r="AC8" s="9" t="s">
        <v>87</v>
      </c>
    </row>
    <row r="9" spans="1:29" ht="24.75" customHeight="1">
      <c r="A9" s="39" t="s">
        <v>89</v>
      </c>
      <c r="B9" s="40"/>
      <c r="C9" s="41"/>
      <c r="D9" s="3"/>
      <c r="E9" s="4" t="s">
        <v>87</v>
      </c>
      <c r="F9" s="3"/>
      <c r="G9" s="4" t="s">
        <v>87</v>
      </c>
      <c r="H9" s="3"/>
      <c r="I9" s="4" t="s">
        <v>87</v>
      </c>
      <c r="J9" s="3"/>
      <c r="K9" s="4" t="s">
        <v>87</v>
      </c>
      <c r="L9" s="3"/>
      <c r="M9" s="4" t="s">
        <v>87</v>
      </c>
      <c r="N9" s="3"/>
      <c r="O9" s="4" t="s">
        <v>87</v>
      </c>
      <c r="P9" s="3"/>
      <c r="Q9" s="4" t="s">
        <v>87</v>
      </c>
      <c r="R9" s="3"/>
      <c r="S9" s="4" t="s">
        <v>87</v>
      </c>
      <c r="T9" s="3"/>
      <c r="U9" s="4" t="s">
        <v>87</v>
      </c>
      <c r="V9" s="3"/>
      <c r="W9" s="4" t="s">
        <v>87</v>
      </c>
      <c r="X9" s="3"/>
      <c r="Y9" s="4" t="s">
        <v>87</v>
      </c>
      <c r="Z9" s="3"/>
      <c r="AA9" s="4" t="s">
        <v>87</v>
      </c>
      <c r="AB9" s="5"/>
      <c r="AC9" s="9" t="s">
        <v>87</v>
      </c>
    </row>
    <row r="10" spans="1:29" ht="24.75" customHeight="1">
      <c r="A10" s="39" t="s">
        <v>86</v>
      </c>
      <c r="B10" s="40"/>
      <c r="C10" s="41"/>
      <c r="D10" s="3">
        <v>4.5</v>
      </c>
      <c r="E10" s="4" t="s">
        <v>22</v>
      </c>
      <c r="F10" s="3"/>
      <c r="G10" s="4" t="s">
        <v>22</v>
      </c>
      <c r="H10" s="3"/>
      <c r="I10" s="4" t="s">
        <v>22</v>
      </c>
      <c r="J10" s="3">
        <v>3</v>
      </c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42" t="s">
        <v>95</v>
      </c>
      <c r="B11" s="43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45" t="s">
        <v>96</v>
      </c>
      <c r="B12" s="46"/>
      <c r="C12" s="47"/>
      <c r="D12" s="81">
        <v>7880</v>
      </c>
      <c r="E12" s="82"/>
      <c r="F12" s="81">
        <v>7880</v>
      </c>
      <c r="G12" s="82"/>
      <c r="H12" s="81">
        <v>7880</v>
      </c>
      <c r="I12" s="82"/>
      <c r="J12" s="81">
        <v>7880</v>
      </c>
      <c r="K12" s="82"/>
      <c r="L12" s="81">
        <v>8600</v>
      </c>
      <c r="M12" s="82"/>
      <c r="N12" s="81">
        <v>8600</v>
      </c>
      <c r="O12" s="82"/>
      <c r="P12" s="81">
        <v>8600</v>
      </c>
      <c r="Q12" s="82"/>
      <c r="R12" s="81">
        <v>8600</v>
      </c>
      <c r="S12" s="82"/>
      <c r="T12" s="81">
        <v>8600</v>
      </c>
      <c r="U12" s="82"/>
      <c r="V12" s="81">
        <v>8600</v>
      </c>
      <c r="W12" s="82"/>
      <c r="X12" s="81">
        <v>8600</v>
      </c>
      <c r="Y12" s="82"/>
      <c r="Z12" s="81">
        <v>8600</v>
      </c>
      <c r="AA12" s="82"/>
      <c r="AB12" s="81">
        <v>8600</v>
      </c>
      <c r="AC12" s="83"/>
    </row>
    <row r="13" spans="1:29" ht="24.75" customHeight="1">
      <c r="A13" s="39" t="s">
        <v>86</v>
      </c>
      <c r="B13" s="40"/>
      <c r="C13" s="41"/>
      <c r="D13" s="84">
        <v>1231</v>
      </c>
      <c r="E13" s="85"/>
      <c r="F13" s="84">
        <v>1231</v>
      </c>
      <c r="G13" s="85"/>
      <c r="H13" s="84">
        <v>1231</v>
      </c>
      <c r="I13" s="85"/>
      <c r="J13" s="84">
        <v>1231</v>
      </c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84"/>
      <c r="AC13" s="87"/>
    </row>
    <row r="14" spans="1:29" ht="24.75" customHeight="1">
      <c r="A14" s="88" t="s">
        <v>97</v>
      </c>
      <c r="B14" s="89"/>
      <c r="C14" s="40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4"/>
      <c r="S14" s="85"/>
      <c r="T14" s="84"/>
      <c r="U14" s="85"/>
      <c r="V14" s="84"/>
      <c r="W14" s="85"/>
      <c r="X14" s="84"/>
      <c r="Y14" s="85"/>
      <c r="Z14" s="84"/>
      <c r="AA14" s="85"/>
      <c r="AB14" s="84"/>
      <c r="AC14" s="87"/>
    </row>
    <row r="15" spans="1:29" ht="24.75" customHeight="1" thickBot="1">
      <c r="A15" s="42" t="s">
        <v>98</v>
      </c>
      <c r="B15" s="43"/>
      <c r="C15" s="44"/>
      <c r="D15" s="90"/>
      <c r="E15" s="91"/>
      <c r="F15" s="90"/>
      <c r="G15" s="91"/>
      <c r="H15" s="90"/>
      <c r="I15" s="91"/>
      <c r="J15" s="90"/>
      <c r="K15" s="91"/>
      <c r="L15" s="90"/>
      <c r="M15" s="91"/>
      <c r="N15" s="90"/>
      <c r="O15" s="91"/>
      <c r="P15" s="90"/>
      <c r="Q15" s="91"/>
      <c r="R15" s="90"/>
      <c r="S15" s="91"/>
      <c r="T15" s="90"/>
      <c r="U15" s="91"/>
      <c r="V15" s="90"/>
      <c r="W15" s="91"/>
      <c r="X15" s="90"/>
      <c r="Y15" s="91"/>
      <c r="Z15" s="90"/>
      <c r="AA15" s="91"/>
      <c r="AB15" s="90"/>
      <c r="AC15" s="95"/>
    </row>
    <row r="16" spans="1:29" ht="24.75" customHeight="1" thickTop="1">
      <c r="A16" s="96" t="s">
        <v>42</v>
      </c>
      <c r="B16" s="17"/>
      <c r="C16" s="6" t="s">
        <v>43</v>
      </c>
      <c r="D16" s="92"/>
      <c r="E16" s="93"/>
      <c r="F16" s="92"/>
      <c r="G16" s="93"/>
      <c r="H16" s="92"/>
      <c r="I16" s="93"/>
      <c r="J16" s="92"/>
      <c r="K16" s="93"/>
      <c r="L16" s="92"/>
      <c r="M16" s="93"/>
      <c r="N16" s="92"/>
      <c r="O16" s="93"/>
      <c r="P16" s="92"/>
      <c r="Q16" s="93"/>
      <c r="R16" s="92"/>
      <c r="S16" s="93"/>
      <c r="T16" s="92"/>
      <c r="U16" s="93"/>
      <c r="V16" s="92"/>
      <c r="W16" s="93"/>
      <c r="X16" s="92"/>
      <c r="Y16" s="93"/>
      <c r="Z16" s="92"/>
      <c r="AA16" s="93"/>
      <c r="AB16" s="92"/>
      <c r="AC16" s="94"/>
    </row>
    <row r="17" spans="1:29" ht="24.75" customHeight="1">
      <c r="A17" s="96"/>
      <c r="B17" s="16"/>
      <c r="C17" s="7" t="s">
        <v>44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84"/>
      <c r="AC17" s="87"/>
    </row>
    <row r="18" spans="1:29" ht="24.75" customHeight="1">
      <c r="A18" s="96"/>
      <c r="B18" s="16"/>
      <c r="C18" s="7" t="s">
        <v>45</v>
      </c>
      <c r="D18" s="84">
        <v>9850</v>
      </c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84"/>
      <c r="AC18" s="87"/>
    </row>
    <row r="19" spans="1:29" ht="24.75" customHeight="1">
      <c r="A19" s="96"/>
      <c r="B19" s="33" t="s">
        <v>28</v>
      </c>
      <c r="C19" s="34"/>
      <c r="D19" s="84">
        <v>320</v>
      </c>
      <c r="E19" s="85"/>
      <c r="F19" s="84">
        <v>130</v>
      </c>
      <c r="G19" s="85"/>
      <c r="H19" s="84">
        <v>270</v>
      </c>
      <c r="I19" s="85"/>
      <c r="J19" s="84">
        <v>840</v>
      </c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84"/>
      <c r="AC19" s="87"/>
    </row>
    <row r="20" spans="1:29" ht="24.75" customHeight="1">
      <c r="A20" s="96"/>
      <c r="B20" s="33" t="s">
        <v>29</v>
      </c>
      <c r="C20" s="34"/>
      <c r="D20" s="84"/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4"/>
      <c r="S20" s="85"/>
      <c r="T20" s="84"/>
      <c r="U20" s="85"/>
      <c r="V20" s="84"/>
      <c r="W20" s="85"/>
      <c r="X20" s="84"/>
      <c r="Y20" s="85"/>
      <c r="Z20" s="84"/>
      <c r="AA20" s="85"/>
      <c r="AB20" s="84"/>
      <c r="AC20" s="87"/>
    </row>
    <row r="21" spans="1:29" ht="24.75" customHeight="1">
      <c r="A21" s="49"/>
      <c r="B21" s="33" t="s">
        <v>30</v>
      </c>
      <c r="C21" s="34"/>
      <c r="D21" s="84">
        <v>15760</v>
      </c>
      <c r="E21" s="85"/>
      <c r="F21" s="84">
        <v>1000</v>
      </c>
      <c r="G21" s="85"/>
      <c r="H21" s="84"/>
      <c r="I21" s="85"/>
      <c r="J21" s="84"/>
      <c r="K21" s="85"/>
      <c r="L21" s="84"/>
      <c r="M21" s="85"/>
      <c r="N21" s="84"/>
      <c r="O21" s="85"/>
      <c r="P21" s="84"/>
      <c r="Q21" s="85"/>
      <c r="R21" s="84"/>
      <c r="S21" s="85"/>
      <c r="T21" s="84"/>
      <c r="U21" s="85"/>
      <c r="V21" s="84"/>
      <c r="W21" s="85"/>
      <c r="X21" s="84"/>
      <c r="Y21" s="85"/>
      <c r="Z21" s="84"/>
      <c r="AA21" s="85"/>
      <c r="AB21" s="84"/>
      <c r="AC21" s="87"/>
    </row>
    <row r="22" spans="1:29" ht="24.75" customHeight="1">
      <c r="A22" s="39" t="s">
        <v>31</v>
      </c>
      <c r="B22" s="40"/>
      <c r="C22" s="41"/>
      <c r="D22" s="84">
        <f>INT(D7*D12+D10*D13+D18+D19+D21)</f>
        <v>157549</v>
      </c>
      <c r="E22" s="85"/>
      <c r="F22" s="84">
        <f>INT(F7*F12+F8*F14+F10+F11*F15+F16+F17+F18+F19+F20+F21)</f>
        <v>119330</v>
      </c>
      <c r="G22" s="85"/>
      <c r="H22" s="84">
        <f>INT(H7*H12+H8*H14+H10+H11*H15+H16+H17+H18+H19+H20+H21)</f>
        <v>118470</v>
      </c>
      <c r="I22" s="85"/>
      <c r="J22" s="84">
        <f>INT(J7*J12+J8*J14+J10*J13+J11*J15+J16+J17+J18+J19+J20+J21)</f>
        <v>154253</v>
      </c>
      <c r="K22" s="85"/>
      <c r="L22" s="84">
        <f>INT(L7*L12+L8*L14+L10*L13+L11*L15+L16+L17+L18+L19+L20+L21)</f>
        <v>0</v>
      </c>
      <c r="M22" s="85"/>
      <c r="N22" s="84">
        <f>INT(N7*N12+N8*N14+N10*N13+N11*N15+N16+N17+N18+N19+N20+N21)</f>
        <v>0</v>
      </c>
      <c r="O22" s="85"/>
      <c r="P22" s="84">
        <f>INT(P7*P12+P8*P14+P10*P13+P11*P15+P16+P17+P18+P19+P20+P21)</f>
        <v>0</v>
      </c>
      <c r="Q22" s="85"/>
      <c r="R22" s="84">
        <f>INT(R7*R12+R8*R14+R10*R13+R11*R15+R16+R17+R18+R19+R20+R21)</f>
        <v>0</v>
      </c>
      <c r="S22" s="85"/>
      <c r="T22" s="84">
        <f>INT(T7*T12+T8*T14+T10*T13+T11*T15+T16+T17+T18+T19+T20+T21)</f>
        <v>0</v>
      </c>
      <c r="U22" s="85"/>
      <c r="V22" s="84">
        <f>INT(V7*V12+V8*V14+V10*V13+V11*V15+V16+V17+V18+V19+V20+V21)</f>
        <v>0</v>
      </c>
      <c r="W22" s="85"/>
      <c r="X22" s="84">
        <f>INT(X7*X12+X8*X14+X10*X13+X11*X15+X16+X17+X18+X19+X20+X21)</f>
        <v>0</v>
      </c>
      <c r="Y22" s="85"/>
      <c r="Z22" s="84">
        <f>INT(Z7*Z12+Z8*Z14+Z10*Z13+Z11*Z15+Z16+Z17+Z18+Z19+Z20+Z21)</f>
        <v>0</v>
      </c>
      <c r="AA22" s="85"/>
      <c r="AB22" s="84">
        <f>D22+F22+H22+J22+L22+N22</f>
        <v>549602</v>
      </c>
      <c r="AC22" s="87"/>
    </row>
    <row r="23" spans="1:29" ht="24.75" customHeight="1">
      <c r="A23" s="39" t="s">
        <v>32</v>
      </c>
      <c r="B23" s="40"/>
      <c r="C23" s="41"/>
      <c r="D23" s="84"/>
      <c r="E23" s="85"/>
      <c r="F23" s="84"/>
      <c r="G23" s="85"/>
      <c r="H23" s="84"/>
      <c r="I23" s="85"/>
      <c r="J23" s="84"/>
      <c r="K23" s="85"/>
      <c r="L23" s="84"/>
      <c r="M23" s="85"/>
      <c r="N23" s="84"/>
      <c r="O23" s="85"/>
      <c r="P23" s="84"/>
      <c r="Q23" s="85"/>
      <c r="R23" s="84"/>
      <c r="S23" s="85"/>
      <c r="T23" s="84"/>
      <c r="U23" s="85"/>
      <c r="V23" s="84"/>
      <c r="W23" s="85"/>
      <c r="X23" s="84"/>
      <c r="Y23" s="85"/>
      <c r="Z23" s="84"/>
      <c r="AA23" s="85"/>
      <c r="AB23" s="84"/>
      <c r="AC23" s="87"/>
    </row>
    <row r="24" spans="1:29" ht="24.75" customHeight="1" thickBot="1">
      <c r="A24" s="52" t="s">
        <v>39</v>
      </c>
      <c r="B24" s="53"/>
      <c r="C24" s="54"/>
      <c r="D24" s="100"/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  <c r="R24" s="100"/>
      <c r="S24" s="101"/>
      <c r="T24" s="100"/>
      <c r="U24" s="101"/>
      <c r="V24" s="100"/>
      <c r="W24" s="101"/>
      <c r="X24" s="100"/>
      <c r="Y24" s="101"/>
      <c r="Z24" s="100"/>
      <c r="AA24" s="101"/>
      <c r="AB24" s="100"/>
      <c r="AC24" s="102"/>
    </row>
    <row r="25" spans="1:29" ht="24.75" customHeight="1" thickBot="1">
      <c r="A25" s="103" t="s">
        <v>20</v>
      </c>
      <c r="B25" s="104"/>
      <c r="C25" s="105"/>
      <c r="D25" s="97">
        <f>D22+D23+D24</f>
        <v>157549</v>
      </c>
      <c r="E25" s="98"/>
      <c r="F25" s="97">
        <f>F22+F23+F24</f>
        <v>119330</v>
      </c>
      <c r="G25" s="98"/>
      <c r="H25" s="97">
        <f>H22+H23+H24</f>
        <v>118470</v>
      </c>
      <c r="I25" s="98"/>
      <c r="J25" s="97">
        <f>J22+J23+J24</f>
        <v>154253</v>
      </c>
      <c r="K25" s="98"/>
      <c r="L25" s="97">
        <f>L22+L23+L24</f>
        <v>0</v>
      </c>
      <c r="M25" s="98"/>
      <c r="N25" s="97">
        <f>N22+N23+N24</f>
        <v>0</v>
      </c>
      <c r="O25" s="98"/>
      <c r="P25" s="97">
        <f>P22+P23+P24</f>
        <v>0</v>
      </c>
      <c r="Q25" s="98"/>
      <c r="R25" s="97">
        <f>R22+R23+R24</f>
        <v>0</v>
      </c>
      <c r="S25" s="98"/>
      <c r="T25" s="97">
        <f>T22+T23+T24</f>
        <v>0</v>
      </c>
      <c r="U25" s="98"/>
      <c r="V25" s="97">
        <f>V22+V23+V24</f>
        <v>0</v>
      </c>
      <c r="W25" s="98"/>
      <c r="X25" s="97">
        <f>X22+X23+X24</f>
        <v>0</v>
      </c>
      <c r="Y25" s="98"/>
      <c r="Z25" s="97">
        <f>Z22+Z23+Z24</f>
        <v>0</v>
      </c>
      <c r="AA25" s="98"/>
      <c r="AB25" s="97">
        <f>D25+F25+H25+J25+L25+N25</f>
        <v>549602</v>
      </c>
      <c r="AC25" s="99"/>
    </row>
    <row r="26" spans="1:29" ht="24.75" customHeight="1">
      <c r="A26" s="48" t="s">
        <v>33</v>
      </c>
      <c r="B26" s="35" t="s">
        <v>34</v>
      </c>
      <c r="C26" s="36"/>
      <c r="D26" s="112">
        <f>D25*0.003</f>
        <v>472.64699999999999</v>
      </c>
      <c r="E26" s="113"/>
      <c r="F26" s="112">
        <f>F25*0.003</f>
        <v>357.99</v>
      </c>
      <c r="G26" s="113"/>
      <c r="H26" s="112">
        <f>H25*0.003</f>
        <v>355.41</v>
      </c>
      <c r="I26" s="113"/>
      <c r="J26" s="112">
        <f>J25*0.003</f>
        <v>462.75900000000001</v>
      </c>
      <c r="K26" s="113"/>
      <c r="L26" s="112">
        <f>F23*0.003</f>
        <v>0</v>
      </c>
      <c r="M26" s="113"/>
      <c r="N26" s="112">
        <f>F23*0.003</f>
        <v>0</v>
      </c>
      <c r="O26" s="113"/>
      <c r="P26" s="112">
        <f>F23*0.003</f>
        <v>0</v>
      </c>
      <c r="Q26" s="113"/>
      <c r="R26" s="112">
        <f>F23*0.003</f>
        <v>0</v>
      </c>
      <c r="S26" s="113"/>
      <c r="T26" s="112">
        <f>F23*0.003</f>
        <v>0</v>
      </c>
      <c r="U26" s="113"/>
      <c r="V26" s="112">
        <f>F23*0.003</f>
        <v>0</v>
      </c>
      <c r="W26" s="113"/>
      <c r="X26" s="112">
        <f>F23*0.003</f>
        <v>0</v>
      </c>
      <c r="Y26" s="113"/>
      <c r="Z26" s="112">
        <f>F23*0.003</f>
        <v>0</v>
      </c>
      <c r="AA26" s="113"/>
      <c r="AB26" s="112"/>
      <c r="AC26" s="116"/>
    </row>
    <row r="27" spans="1:29" ht="24.75" customHeight="1">
      <c r="A27" s="49"/>
      <c r="B27" s="33" t="s">
        <v>35</v>
      </c>
      <c r="C27" s="34"/>
      <c r="D27" s="84">
        <v>3480</v>
      </c>
      <c r="E27" s="85"/>
      <c r="F27" s="84">
        <v>1950</v>
      </c>
      <c r="G27" s="85"/>
      <c r="H27" s="84">
        <v>1850</v>
      </c>
      <c r="I27" s="85"/>
      <c r="J27" s="84">
        <v>3200</v>
      </c>
      <c r="K27" s="85"/>
      <c r="L27" s="84"/>
      <c r="M27" s="85"/>
      <c r="N27" s="84"/>
      <c r="O27" s="85"/>
      <c r="P27" s="84"/>
      <c r="Q27" s="85"/>
      <c r="R27" s="84"/>
      <c r="S27" s="85"/>
      <c r="T27" s="84"/>
      <c r="U27" s="85"/>
      <c r="V27" s="84"/>
      <c r="W27" s="85"/>
      <c r="X27" s="84"/>
      <c r="Y27" s="85"/>
      <c r="Z27" s="84"/>
      <c r="AA27" s="85"/>
      <c r="AB27" s="84"/>
      <c r="AC27" s="87"/>
    </row>
    <row r="28" spans="1:29" ht="24.75" customHeight="1">
      <c r="A28" s="49"/>
      <c r="B28" s="33" t="s">
        <v>47</v>
      </c>
      <c r="C28" s="34"/>
      <c r="D28" s="84"/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  <c r="R28" s="84"/>
      <c r="S28" s="85"/>
      <c r="T28" s="84"/>
      <c r="U28" s="85"/>
      <c r="V28" s="84"/>
      <c r="W28" s="85"/>
      <c r="X28" s="84"/>
      <c r="Y28" s="85"/>
      <c r="Z28" s="84"/>
      <c r="AA28" s="85"/>
      <c r="AB28" s="84"/>
      <c r="AC28" s="87"/>
    </row>
    <row r="29" spans="1:29" ht="24.75" customHeight="1">
      <c r="A29" s="50"/>
      <c r="B29" s="33" t="s">
        <v>48</v>
      </c>
      <c r="C29" s="34"/>
      <c r="D29" s="92"/>
      <c r="E29" s="93"/>
      <c r="F29" s="92"/>
      <c r="G29" s="93"/>
      <c r="H29" s="92"/>
      <c r="I29" s="93"/>
      <c r="J29" s="92"/>
      <c r="K29" s="93"/>
      <c r="L29" s="92"/>
      <c r="M29" s="93"/>
      <c r="N29" s="92"/>
      <c r="O29" s="93"/>
      <c r="P29" s="92"/>
      <c r="Q29" s="93"/>
      <c r="R29" s="92"/>
      <c r="S29" s="93"/>
      <c r="T29" s="92"/>
      <c r="U29" s="93"/>
      <c r="V29" s="92"/>
      <c r="W29" s="93"/>
      <c r="X29" s="92"/>
      <c r="Y29" s="93"/>
      <c r="Z29" s="92"/>
      <c r="AA29" s="93"/>
      <c r="AB29" s="92"/>
      <c r="AC29" s="94"/>
    </row>
    <row r="30" spans="1:29" ht="24.75" customHeight="1" thickBot="1">
      <c r="A30" s="51"/>
      <c r="B30" s="37" t="s">
        <v>51</v>
      </c>
      <c r="C30" s="38"/>
      <c r="D30" s="114">
        <v>750</v>
      </c>
      <c r="E30" s="115"/>
      <c r="F30" s="114">
        <v>3250</v>
      </c>
      <c r="G30" s="115"/>
      <c r="H30" s="114">
        <v>3500</v>
      </c>
      <c r="I30" s="115"/>
      <c r="J30" s="114">
        <v>2250</v>
      </c>
      <c r="K30" s="115"/>
      <c r="L30" s="114"/>
      <c r="M30" s="115"/>
      <c r="N30" s="114"/>
      <c r="O30" s="115"/>
      <c r="P30" s="114"/>
      <c r="Q30" s="115"/>
      <c r="R30" s="114"/>
      <c r="S30" s="115"/>
      <c r="T30" s="114"/>
      <c r="U30" s="115"/>
      <c r="V30" s="114"/>
      <c r="W30" s="115"/>
      <c r="X30" s="114"/>
      <c r="Y30" s="115"/>
      <c r="Z30" s="114"/>
      <c r="AA30" s="115"/>
      <c r="AB30" s="114"/>
      <c r="AC30" s="117"/>
    </row>
    <row r="31" spans="1:29" ht="24.75" customHeight="1" thickBot="1">
      <c r="A31" s="45" t="s">
        <v>36</v>
      </c>
      <c r="B31" s="46"/>
      <c r="C31" s="47"/>
      <c r="D31" s="92">
        <f>SUM(D26:D30)</f>
        <v>4702.6469999999999</v>
      </c>
      <c r="E31" s="93"/>
      <c r="F31" s="92">
        <f t="shared" ref="F31" si="0">SUM(F26:F30)</f>
        <v>5557.99</v>
      </c>
      <c r="G31" s="93"/>
      <c r="H31" s="92">
        <f t="shared" ref="H31" si="1">SUM(H26:H30)</f>
        <v>5705.41</v>
      </c>
      <c r="I31" s="93"/>
      <c r="J31" s="92">
        <f t="shared" ref="J31" si="2">SUM(J26:J30)</f>
        <v>5912.759</v>
      </c>
      <c r="K31" s="93"/>
      <c r="L31" s="92">
        <f t="shared" ref="L31" si="3">SUM(L26:L30)</f>
        <v>0</v>
      </c>
      <c r="M31" s="93"/>
      <c r="N31" s="92">
        <f t="shared" ref="N31" si="4">SUM(N26:N30)</f>
        <v>0</v>
      </c>
      <c r="O31" s="93"/>
      <c r="P31" s="92">
        <f t="shared" ref="P31" si="5">SUM(P26:P30)</f>
        <v>0</v>
      </c>
      <c r="Q31" s="93"/>
      <c r="R31" s="92">
        <f t="shared" ref="R31" si="6">SUM(R26:R30)</f>
        <v>0</v>
      </c>
      <c r="S31" s="93"/>
      <c r="T31" s="92">
        <f t="shared" ref="T31" si="7">SUM(T26:T30)</f>
        <v>0</v>
      </c>
      <c r="U31" s="93"/>
      <c r="V31" s="92">
        <f t="shared" ref="V31" si="8">SUM(V26:V30)</f>
        <v>0</v>
      </c>
      <c r="W31" s="93"/>
      <c r="X31" s="92">
        <f t="shared" ref="X31" si="9">SUM(X26:X30)</f>
        <v>0</v>
      </c>
      <c r="Y31" s="93"/>
      <c r="Z31" s="92">
        <f t="shared" ref="Z31" si="10">SUM(Z26:Z30)</f>
        <v>0</v>
      </c>
      <c r="AA31" s="93"/>
      <c r="AB31" s="92">
        <f t="shared" ref="AB31" si="11">SUM(AB26:AB30)</f>
        <v>0</v>
      </c>
      <c r="AC31" s="94"/>
    </row>
    <row r="32" spans="1:29" ht="24.75" customHeight="1" thickTop="1" thickBot="1">
      <c r="A32" s="106" t="s">
        <v>37</v>
      </c>
      <c r="B32" s="107"/>
      <c r="C32" s="108"/>
      <c r="D32" s="109">
        <f>D25-D31</f>
        <v>152846.353</v>
      </c>
      <c r="E32" s="110"/>
      <c r="F32" s="109">
        <f>F25-F31</f>
        <v>113772.01</v>
      </c>
      <c r="G32" s="110"/>
      <c r="H32" s="109">
        <f>H25-H31</f>
        <v>112764.59</v>
      </c>
      <c r="I32" s="110"/>
      <c r="J32" s="109">
        <f>J25-J31</f>
        <v>148340.24100000001</v>
      </c>
      <c r="K32" s="110"/>
      <c r="L32" s="109">
        <f>L25-L31</f>
        <v>0</v>
      </c>
      <c r="M32" s="110"/>
      <c r="N32" s="109">
        <f>N25-N31</f>
        <v>0</v>
      </c>
      <c r="O32" s="110"/>
      <c r="P32" s="109">
        <f>P25-P31</f>
        <v>0</v>
      </c>
      <c r="Q32" s="110"/>
      <c r="R32" s="109">
        <f>R25-R31</f>
        <v>0</v>
      </c>
      <c r="S32" s="110"/>
      <c r="T32" s="109">
        <f>T25-T31</f>
        <v>0</v>
      </c>
      <c r="U32" s="110"/>
      <c r="V32" s="109">
        <f>V25-V31</f>
        <v>0</v>
      </c>
      <c r="W32" s="110"/>
      <c r="X32" s="109">
        <f>X22-X31</f>
        <v>0</v>
      </c>
      <c r="Y32" s="110"/>
      <c r="Z32" s="109">
        <f>Z25-Z31</f>
        <v>0</v>
      </c>
      <c r="AA32" s="110"/>
      <c r="AB32" s="109">
        <f>D32+F32+H32+J32+L32+N32</f>
        <v>527723.19400000002</v>
      </c>
      <c r="AC32" s="111"/>
    </row>
  </sheetData>
  <mergeCells count="323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/>
  <dimension ref="A1:AB32"/>
  <sheetViews>
    <sheetView topLeftCell="A4" workbookViewId="0">
      <selection activeCell="I32" sqref="I32:J32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60" t="s">
        <v>38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</row>
    <row r="2" spans="1:28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ht="15.75" thickTop="1">
      <c r="A3" s="63" t="s">
        <v>0</v>
      </c>
      <c r="B3" s="64"/>
      <c r="C3" s="65"/>
      <c r="D3" s="66" t="s">
        <v>1</v>
      </c>
      <c r="E3" s="64"/>
      <c r="F3" s="64"/>
      <c r="G3" s="64"/>
      <c r="H3" s="64"/>
      <c r="I3" s="64"/>
      <c r="J3" s="65"/>
      <c r="K3" s="66" t="s">
        <v>2</v>
      </c>
      <c r="L3" s="64"/>
      <c r="M3" s="64"/>
      <c r="N3" s="64"/>
      <c r="O3" s="64"/>
      <c r="P3" s="64"/>
      <c r="Q3" s="65"/>
      <c r="R3" s="66" t="s">
        <v>3</v>
      </c>
      <c r="S3" s="64"/>
      <c r="T3" s="64"/>
      <c r="U3" s="64"/>
      <c r="V3" s="64"/>
      <c r="W3" s="64"/>
      <c r="X3" s="65"/>
      <c r="Y3" s="64" t="s">
        <v>4</v>
      </c>
      <c r="Z3" s="64"/>
      <c r="AA3" s="64"/>
      <c r="AB3" s="67"/>
    </row>
    <row r="4" spans="1:28" ht="35.25" customHeight="1" thickBot="1">
      <c r="A4" s="68"/>
      <c r="B4" s="70"/>
      <c r="C4" s="71"/>
      <c r="D4" s="72" t="s">
        <v>46</v>
      </c>
      <c r="E4" s="73"/>
      <c r="F4" s="73"/>
      <c r="G4" s="73"/>
      <c r="H4" s="73"/>
      <c r="I4" s="73"/>
      <c r="J4" s="74"/>
      <c r="K4" s="75"/>
      <c r="L4" s="70"/>
      <c r="M4" s="70"/>
      <c r="N4" s="70"/>
      <c r="O4" s="70"/>
      <c r="P4" s="70"/>
      <c r="Q4" s="71"/>
      <c r="R4" s="140" t="s">
        <v>76</v>
      </c>
      <c r="S4" s="141"/>
      <c r="T4" s="141"/>
      <c r="U4" s="141"/>
      <c r="V4" s="141"/>
      <c r="W4" s="141"/>
      <c r="X4" s="142"/>
      <c r="Y4" s="79" t="s">
        <v>6</v>
      </c>
      <c r="Z4" s="79"/>
      <c r="AA4" s="79"/>
      <c r="AB4" s="80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>
      <c r="A6" s="57" t="s">
        <v>7</v>
      </c>
      <c r="B6" s="59"/>
      <c r="C6" s="55" t="s">
        <v>12</v>
      </c>
      <c r="D6" s="56"/>
      <c r="E6" s="55" t="s">
        <v>13</v>
      </c>
      <c r="F6" s="56"/>
      <c r="G6" s="55" t="s">
        <v>14</v>
      </c>
      <c r="H6" s="56"/>
      <c r="I6" s="55" t="s">
        <v>15</v>
      </c>
      <c r="J6" s="56"/>
      <c r="K6" s="55" t="s">
        <v>16</v>
      </c>
      <c r="L6" s="56"/>
      <c r="M6" s="55" t="s">
        <v>17</v>
      </c>
      <c r="N6" s="56"/>
      <c r="O6" s="55" t="s">
        <v>18</v>
      </c>
      <c r="P6" s="56"/>
      <c r="Q6" s="55" t="s">
        <v>19</v>
      </c>
      <c r="R6" s="56"/>
      <c r="S6" s="55" t="s">
        <v>8</v>
      </c>
      <c r="T6" s="56"/>
      <c r="U6" s="55" t="s">
        <v>9</v>
      </c>
      <c r="V6" s="56"/>
      <c r="W6" s="55" t="s">
        <v>10</v>
      </c>
      <c r="X6" s="56"/>
      <c r="Y6" s="55" t="s">
        <v>11</v>
      </c>
      <c r="Z6" s="56"/>
      <c r="AA6" s="55" t="s">
        <v>20</v>
      </c>
      <c r="AB6" s="86"/>
    </row>
    <row r="7" spans="1:28" ht="24.75" customHeight="1">
      <c r="A7" s="39" t="s">
        <v>88</v>
      </c>
      <c r="B7" s="41"/>
      <c r="C7" s="3">
        <v>10</v>
      </c>
      <c r="D7" s="4" t="s">
        <v>21</v>
      </c>
      <c r="E7" s="3">
        <v>2</v>
      </c>
      <c r="F7" s="4" t="s">
        <v>21</v>
      </c>
      <c r="G7" s="3">
        <v>9</v>
      </c>
      <c r="H7" s="4" t="s">
        <v>21</v>
      </c>
      <c r="I7" s="3">
        <v>2</v>
      </c>
      <c r="J7" s="4" t="s">
        <v>21</v>
      </c>
      <c r="K7" s="3"/>
      <c r="L7" s="4" t="s">
        <v>21</v>
      </c>
      <c r="M7" s="3"/>
      <c r="N7" s="4" t="s">
        <v>21</v>
      </c>
      <c r="O7" s="3"/>
      <c r="P7" s="4" t="s">
        <v>21</v>
      </c>
      <c r="Q7" s="3"/>
      <c r="R7" s="4" t="s">
        <v>21</v>
      </c>
      <c r="S7" s="3"/>
      <c r="T7" s="4" t="s">
        <v>21</v>
      </c>
      <c r="U7" s="3"/>
      <c r="V7" s="4" t="s">
        <v>21</v>
      </c>
      <c r="W7" s="3"/>
      <c r="X7" s="4" t="s">
        <v>21</v>
      </c>
      <c r="Y7" s="3"/>
      <c r="Z7" s="4" t="s">
        <v>21</v>
      </c>
      <c r="AA7" s="5"/>
      <c r="AB7" s="9" t="s">
        <v>21</v>
      </c>
    </row>
    <row r="8" spans="1:28" ht="24.75" customHeight="1">
      <c r="A8" s="39" t="s">
        <v>90</v>
      </c>
      <c r="B8" s="41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22</v>
      </c>
    </row>
    <row r="9" spans="1:28" ht="24.75" customHeight="1">
      <c r="A9" s="39" t="s">
        <v>89</v>
      </c>
      <c r="B9" s="41"/>
      <c r="C9" s="3"/>
      <c r="D9" s="4" t="s">
        <v>22</v>
      </c>
      <c r="E9" s="3"/>
      <c r="F9" s="4" t="s">
        <v>22</v>
      </c>
      <c r="G9" s="3"/>
      <c r="H9" s="4" t="s">
        <v>22</v>
      </c>
      <c r="I9" s="3"/>
      <c r="J9" s="4" t="s">
        <v>22</v>
      </c>
      <c r="K9" s="3"/>
      <c r="L9" s="4" t="s">
        <v>22</v>
      </c>
      <c r="M9" s="3"/>
      <c r="N9" s="4" t="s">
        <v>22</v>
      </c>
      <c r="O9" s="3"/>
      <c r="P9" s="4" t="s">
        <v>22</v>
      </c>
      <c r="Q9" s="3"/>
      <c r="R9" s="4" t="s">
        <v>22</v>
      </c>
      <c r="S9" s="3"/>
      <c r="T9" s="4" t="s">
        <v>22</v>
      </c>
      <c r="U9" s="3"/>
      <c r="V9" s="4" t="s">
        <v>22</v>
      </c>
      <c r="W9" s="3"/>
      <c r="X9" s="4" t="s">
        <v>22</v>
      </c>
      <c r="Y9" s="3"/>
      <c r="Z9" s="4" t="s">
        <v>22</v>
      </c>
      <c r="AA9" s="5"/>
      <c r="AB9" s="9" t="s">
        <v>22</v>
      </c>
    </row>
    <row r="10" spans="1:28" ht="24.75" customHeight="1">
      <c r="A10" s="39" t="s">
        <v>24</v>
      </c>
      <c r="B10" s="41"/>
      <c r="C10" s="3"/>
      <c r="D10" s="4" t="s">
        <v>22</v>
      </c>
      <c r="E10" s="3"/>
      <c r="F10" s="4" t="s">
        <v>22</v>
      </c>
      <c r="G10" s="3">
        <v>1</v>
      </c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42" t="s">
        <v>25</v>
      </c>
      <c r="B11" s="44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45" t="s">
        <v>88</v>
      </c>
      <c r="B12" s="47"/>
      <c r="C12" s="81">
        <v>8000</v>
      </c>
      <c r="D12" s="82"/>
      <c r="E12" s="81">
        <v>8000</v>
      </c>
      <c r="F12" s="82"/>
      <c r="G12" s="81">
        <v>8000</v>
      </c>
      <c r="H12" s="82"/>
      <c r="I12" s="81">
        <v>8000</v>
      </c>
      <c r="J12" s="82"/>
      <c r="K12" s="81">
        <v>8000</v>
      </c>
      <c r="L12" s="82"/>
      <c r="M12" s="81">
        <v>8000</v>
      </c>
      <c r="N12" s="82"/>
      <c r="O12" s="81">
        <v>8000</v>
      </c>
      <c r="P12" s="82"/>
      <c r="Q12" s="81">
        <v>8000</v>
      </c>
      <c r="R12" s="82"/>
      <c r="S12" s="81">
        <v>8000</v>
      </c>
      <c r="T12" s="82"/>
      <c r="U12" s="81">
        <v>8000</v>
      </c>
      <c r="V12" s="82"/>
      <c r="W12" s="81">
        <v>8000</v>
      </c>
      <c r="X12" s="82"/>
      <c r="Y12" s="81">
        <v>8000</v>
      </c>
      <c r="Z12" s="82"/>
      <c r="AA12" s="81">
        <v>0</v>
      </c>
      <c r="AB12" s="82"/>
    </row>
    <row r="13" spans="1:28" ht="24.75" customHeight="1">
      <c r="A13" s="39" t="s">
        <v>90</v>
      </c>
      <c r="B13" s="41"/>
      <c r="C13" s="84">
        <v>8250</v>
      </c>
      <c r="D13" s="85"/>
      <c r="E13" s="84">
        <v>8250</v>
      </c>
      <c r="F13" s="85"/>
      <c r="G13" s="84">
        <v>8250</v>
      </c>
      <c r="H13" s="85"/>
      <c r="I13" s="84">
        <v>8250</v>
      </c>
      <c r="J13" s="85"/>
      <c r="K13" s="84">
        <v>8250</v>
      </c>
      <c r="L13" s="85"/>
      <c r="M13" s="84">
        <v>8250</v>
      </c>
      <c r="N13" s="85"/>
      <c r="O13" s="84">
        <v>8250</v>
      </c>
      <c r="P13" s="85"/>
      <c r="Q13" s="84">
        <v>8250</v>
      </c>
      <c r="R13" s="85"/>
      <c r="S13" s="84"/>
      <c r="T13" s="85"/>
      <c r="U13" s="84"/>
      <c r="V13" s="85"/>
      <c r="W13" s="84"/>
      <c r="X13" s="85"/>
      <c r="Y13" s="84"/>
      <c r="Z13" s="85"/>
      <c r="AA13" s="84"/>
      <c r="AB13" s="85"/>
    </row>
    <row r="14" spans="1:28" ht="24.75" customHeight="1">
      <c r="A14" s="88" t="s">
        <v>91</v>
      </c>
      <c r="B14" s="40"/>
      <c r="C14" s="84">
        <v>9280</v>
      </c>
      <c r="D14" s="85"/>
      <c r="E14" s="84">
        <v>9280</v>
      </c>
      <c r="F14" s="85"/>
      <c r="G14" s="84">
        <v>9280</v>
      </c>
      <c r="H14" s="85"/>
      <c r="I14" s="84">
        <v>9280</v>
      </c>
      <c r="J14" s="85"/>
      <c r="K14" s="84">
        <v>9280</v>
      </c>
      <c r="L14" s="85"/>
      <c r="M14" s="84">
        <v>9280</v>
      </c>
      <c r="N14" s="85"/>
      <c r="O14" s="84">
        <v>9280</v>
      </c>
      <c r="P14" s="85"/>
      <c r="Q14" s="84">
        <v>9280</v>
      </c>
      <c r="R14" s="85"/>
      <c r="S14" s="84"/>
      <c r="T14" s="85"/>
      <c r="U14" s="84"/>
      <c r="V14" s="85"/>
      <c r="W14" s="84"/>
      <c r="X14" s="85"/>
      <c r="Y14" s="84"/>
      <c r="Z14" s="85"/>
      <c r="AA14" s="84"/>
      <c r="AB14" s="85"/>
    </row>
    <row r="15" spans="1:28" ht="24.75" customHeight="1" thickBot="1">
      <c r="A15" s="42" t="s">
        <v>92</v>
      </c>
      <c r="B15" s="44"/>
      <c r="C15" s="90">
        <v>1250</v>
      </c>
      <c r="D15" s="91"/>
      <c r="E15" s="90">
        <v>1250</v>
      </c>
      <c r="F15" s="91"/>
      <c r="G15" s="90">
        <v>1250</v>
      </c>
      <c r="H15" s="91"/>
      <c r="I15" s="90">
        <v>1250</v>
      </c>
      <c r="J15" s="91"/>
      <c r="K15" s="90">
        <v>1250</v>
      </c>
      <c r="L15" s="91"/>
      <c r="M15" s="90">
        <v>1250</v>
      </c>
      <c r="N15" s="91"/>
      <c r="O15" s="90"/>
      <c r="P15" s="91"/>
      <c r="Q15" s="90"/>
      <c r="R15" s="91"/>
      <c r="S15" s="90"/>
      <c r="T15" s="91"/>
      <c r="U15" s="90"/>
      <c r="V15" s="91"/>
      <c r="W15" s="90"/>
      <c r="X15" s="91"/>
      <c r="Y15" s="90"/>
      <c r="Z15" s="91"/>
      <c r="AA15" s="90"/>
      <c r="AB15" s="91"/>
    </row>
    <row r="16" spans="1:28" ht="24.75" customHeight="1" thickTop="1">
      <c r="A16" s="138" t="s">
        <v>42</v>
      </c>
      <c r="B16" s="12" t="s">
        <v>43</v>
      </c>
      <c r="C16" s="81"/>
      <c r="D16" s="82"/>
      <c r="E16" s="81"/>
      <c r="F16" s="82"/>
      <c r="G16" s="81"/>
      <c r="H16" s="82"/>
      <c r="I16" s="81"/>
      <c r="J16" s="82"/>
      <c r="K16" s="81"/>
      <c r="L16" s="82"/>
      <c r="M16" s="81"/>
      <c r="N16" s="82"/>
      <c r="O16" s="81"/>
      <c r="P16" s="82"/>
      <c r="Q16" s="81"/>
      <c r="R16" s="82"/>
      <c r="S16" s="81"/>
      <c r="T16" s="82"/>
      <c r="U16" s="81"/>
      <c r="V16" s="82"/>
      <c r="W16" s="81"/>
      <c r="X16" s="82"/>
      <c r="Y16" s="81"/>
      <c r="Z16" s="82"/>
      <c r="AA16" s="81"/>
      <c r="AB16" s="82"/>
    </row>
    <row r="17" spans="1:28" ht="24.75" customHeight="1">
      <c r="A17" s="96"/>
      <c r="B17" s="7" t="s">
        <v>44</v>
      </c>
      <c r="C17" s="84"/>
      <c r="D17" s="85"/>
      <c r="E17" s="84"/>
      <c r="F17" s="85"/>
      <c r="G17" s="84"/>
      <c r="H17" s="85"/>
      <c r="I17" s="84"/>
      <c r="J17" s="85"/>
      <c r="K17" s="84"/>
      <c r="L17" s="85"/>
      <c r="M17" s="84"/>
      <c r="N17" s="85"/>
      <c r="O17" s="84"/>
      <c r="P17" s="85"/>
      <c r="Q17" s="84"/>
      <c r="R17" s="85"/>
      <c r="S17" s="84"/>
      <c r="T17" s="85"/>
      <c r="U17" s="84"/>
      <c r="V17" s="85"/>
      <c r="W17" s="84"/>
      <c r="X17" s="85"/>
      <c r="Y17" s="84"/>
      <c r="Z17" s="85"/>
      <c r="AA17" s="84"/>
      <c r="AB17" s="85"/>
    </row>
    <row r="18" spans="1:28" ht="24.75" customHeight="1">
      <c r="A18" s="96"/>
      <c r="B18" s="7" t="s">
        <v>45</v>
      </c>
      <c r="C18" s="84"/>
      <c r="D18" s="85"/>
      <c r="E18" s="84"/>
      <c r="F18" s="85"/>
      <c r="G18" s="84"/>
      <c r="H18" s="85"/>
      <c r="I18" s="84"/>
      <c r="J18" s="85"/>
      <c r="K18" s="84"/>
      <c r="L18" s="85"/>
      <c r="M18" s="84"/>
      <c r="N18" s="85"/>
      <c r="O18" s="84"/>
      <c r="P18" s="85"/>
      <c r="Q18" s="84"/>
      <c r="R18" s="85"/>
      <c r="S18" s="84"/>
      <c r="T18" s="85"/>
      <c r="U18" s="84"/>
      <c r="V18" s="85"/>
      <c r="W18" s="84"/>
      <c r="X18" s="85"/>
      <c r="Y18" s="84"/>
      <c r="Z18" s="85"/>
      <c r="AA18" s="84"/>
      <c r="AB18" s="85"/>
    </row>
    <row r="19" spans="1:28" ht="24.75" customHeight="1">
      <c r="A19" s="96"/>
      <c r="B19" s="8" t="s">
        <v>28</v>
      </c>
      <c r="C19" s="84">
        <v>2000</v>
      </c>
      <c r="D19" s="85"/>
      <c r="E19" s="84"/>
      <c r="F19" s="85"/>
      <c r="G19" s="84"/>
      <c r="H19" s="85"/>
      <c r="I19" s="84"/>
      <c r="J19" s="85"/>
      <c r="K19" s="84"/>
      <c r="L19" s="85"/>
      <c r="M19" s="84"/>
      <c r="N19" s="85"/>
      <c r="O19" s="84"/>
      <c r="P19" s="85"/>
      <c r="Q19" s="84"/>
      <c r="R19" s="85"/>
      <c r="S19" s="84"/>
      <c r="T19" s="85"/>
      <c r="U19" s="84"/>
      <c r="V19" s="85"/>
      <c r="W19" s="84"/>
      <c r="X19" s="85"/>
      <c r="Y19" s="84"/>
      <c r="Z19" s="85"/>
      <c r="AA19" s="84"/>
      <c r="AB19" s="85"/>
    </row>
    <row r="20" spans="1:28" ht="24.75" customHeight="1">
      <c r="A20" s="96"/>
      <c r="B20" s="8" t="s">
        <v>29</v>
      </c>
      <c r="C20" s="84"/>
      <c r="D20" s="85"/>
      <c r="E20" s="84"/>
      <c r="F20" s="85"/>
      <c r="G20" s="84"/>
      <c r="H20" s="85"/>
      <c r="I20" s="84"/>
      <c r="J20" s="85"/>
      <c r="K20" s="84"/>
      <c r="L20" s="85"/>
      <c r="M20" s="84"/>
      <c r="N20" s="85"/>
      <c r="O20" s="84"/>
      <c r="P20" s="85"/>
      <c r="Q20" s="84"/>
      <c r="R20" s="85"/>
      <c r="S20" s="84"/>
      <c r="T20" s="85"/>
      <c r="U20" s="84"/>
      <c r="V20" s="85"/>
      <c r="W20" s="84"/>
      <c r="X20" s="85"/>
      <c r="Y20" s="84"/>
      <c r="Z20" s="85"/>
      <c r="AA20" s="84"/>
      <c r="AB20" s="85"/>
    </row>
    <row r="21" spans="1:28" ht="24.75" customHeight="1" thickBot="1">
      <c r="A21" s="139"/>
      <c r="B21" s="13" t="s">
        <v>30</v>
      </c>
      <c r="C21" s="90"/>
      <c r="D21" s="91"/>
      <c r="E21" s="90"/>
      <c r="F21" s="91"/>
      <c r="G21" s="90"/>
      <c r="H21" s="91"/>
      <c r="I21" s="90"/>
      <c r="J21" s="91"/>
      <c r="K21" s="90"/>
      <c r="L21" s="91"/>
      <c r="M21" s="90"/>
      <c r="N21" s="91"/>
      <c r="O21" s="90"/>
      <c r="P21" s="91"/>
      <c r="Q21" s="90"/>
      <c r="R21" s="91"/>
      <c r="S21" s="90"/>
      <c r="T21" s="91"/>
      <c r="U21" s="90"/>
      <c r="V21" s="91"/>
      <c r="W21" s="90"/>
      <c r="X21" s="91"/>
      <c r="Y21" s="90"/>
      <c r="Z21" s="91"/>
      <c r="AA21" s="90"/>
      <c r="AB21" s="91"/>
    </row>
    <row r="22" spans="1:28" ht="24.75" customHeight="1" thickTop="1">
      <c r="A22" s="45" t="s">
        <v>31</v>
      </c>
      <c r="B22" s="47"/>
      <c r="C22" s="92">
        <f>C7*C12+C19</f>
        <v>82000</v>
      </c>
      <c r="D22" s="93"/>
      <c r="E22" s="92">
        <f>E7*E12</f>
        <v>16000</v>
      </c>
      <c r="F22" s="93"/>
      <c r="G22" s="92">
        <f>G7*G12+G15</f>
        <v>73250</v>
      </c>
      <c r="H22" s="93"/>
      <c r="I22" s="92">
        <f>I7*I12</f>
        <v>16000</v>
      </c>
      <c r="J22" s="93"/>
      <c r="K22" s="92">
        <f>K7*K12</f>
        <v>0</v>
      </c>
      <c r="L22" s="93"/>
      <c r="M22" s="92"/>
      <c r="N22" s="93"/>
      <c r="O22" s="92"/>
      <c r="P22" s="93"/>
      <c r="Q22" s="92"/>
      <c r="R22" s="93"/>
      <c r="S22" s="92"/>
      <c r="T22" s="93"/>
      <c r="U22" s="92"/>
      <c r="V22" s="93"/>
      <c r="W22" s="92"/>
      <c r="X22" s="93"/>
      <c r="Y22" s="92"/>
      <c r="Z22" s="93"/>
      <c r="AA22" s="92"/>
      <c r="AB22" s="93"/>
    </row>
    <row r="23" spans="1:28" ht="24.75" customHeight="1">
      <c r="A23" s="39" t="s">
        <v>32</v>
      </c>
      <c r="B23" s="41"/>
      <c r="C23" s="84"/>
      <c r="D23" s="85"/>
      <c r="E23" s="84"/>
      <c r="F23" s="85"/>
      <c r="G23" s="84"/>
      <c r="H23" s="85"/>
      <c r="I23" s="84"/>
      <c r="J23" s="85"/>
      <c r="K23" s="84"/>
      <c r="L23" s="85"/>
      <c r="M23" s="84"/>
      <c r="N23" s="85"/>
      <c r="O23" s="84"/>
      <c r="P23" s="85"/>
      <c r="Q23" s="84"/>
      <c r="R23" s="85"/>
      <c r="S23" s="84"/>
      <c r="T23" s="85"/>
      <c r="U23" s="84"/>
      <c r="V23" s="85"/>
      <c r="W23" s="84"/>
      <c r="X23" s="85"/>
      <c r="Y23" s="84"/>
      <c r="Z23" s="85"/>
      <c r="AA23" s="84"/>
      <c r="AB23" s="85"/>
    </row>
    <row r="24" spans="1:28" ht="24.75" customHeight="1" thickBot="1">
      <c r="A24" s="42" t="s">
        <v>39</v>
      </c>
      <c r="B24" s="44"/>
      <c r="C24" s="90"/>
      <c r="D24" s="91"/>
      <c r="E24" s="90"/>
      <c r="F24" s="91"/>
      <c r="G24" s="90"/>
      <c r="H24" s="91"/>
      <c r="I24" s="90"/>
      <c r="J24" s="91"/>
      <c r="K24" s="90"/>
      <c r="L24" s="91"/>
      <c r="M24" s="90"/>
      <c r="N24" s="91"/>
      <c r="O24" s="90"/>
      <c r="P24" s="91"/>
      <c r="Q24" s="90"/>
      <c r="R24" s="91"/>
      <c r="S24" s="90"/>
      <c r="T24" s="91"/>
      <c r="U24" s="90"/>
      <c r="V24" s="91"/>
      <c r="W24" s="90"/>
      <c r="X24" s="91"/>
      <c r="Y24" s="90"/>
      <c r="Z24" s="91"/>
      <c r="AA24" s="90"/>
      <c r="AB24" s="91"/>
    </row>
    <row r="25" spans="1:28" ht="24.75" customHeight="1" thickTop="1" thickBot="1">
      <c r="A25" s="175" t="s">
        <v>20</v>
      </c>
      <c r="B25" s="176"/>
      <c r="C25" s="177">
        <v>82000</v>
      </c>
      <c r="D25" s="178"/>
      <c r="E25" s="177">
        <v>16000</v>
      </c>
      <c r="F25" s="178"/>
      <c r="G25" s="177">
        <v>73250</v>
      </c>
      <c r="H25" s="178"/>
      <c r="I25" s="177">
        <v>16000</v>
      </c>
      <c r="J25" s="178"/>
      <c r="K25" s="177"/>
      <c r="L25" s="178"/>
      <c r="M25" s="177"/>
      <c r="N25" s="178"/>
      <c r="O25" s="177"/>
      <c r="P25" s="178"/>
      <c r="Q25" s="177"/>
      <c r="R25" s="178"/>
      <c r="S25" s="177"/>
      <c r="T25" s="178"/>
      <c r="U25" s="177"/>
      <c r="V25" s="178"/>
      <c r="W25" s="177"/>
      <c r="X25" s="178"/>
      <c r="Y25" s="177"/>
      <c r="Z25" s="178"/>
      <c r="AA25" s="177"/>
      <c r="AB25" s="178"/>
    </row>
    <row r="26" spans="1:28" ht="24.75" customHeight="1">
      <c r="A26" s="48" t="s">
        <v>33</v>
      </c>
      <c r="B26" s="10" t="s">
        <v>34</v>
      </c>
      <c r="C26" s="112"/>
      <c r="D26" s="113"/>
      <c r="E26" s="112"/>
      <c r="F26" s="113"/>
      <c r="G26" s="112"/>
      <c r="H26" s="113"/>
      <c r="I26" s="112"/>
      <c r="J26" s="113"/>
      <c r="K26" s="112"/>
      <c r="L26" s="113"/>
      <c r="M26" s="112"/>
      <c r="N26" s="113"/>
      <c r="O26" s="112"/>
      <c r="P26" s="113"/>
      <c r="Q26" s="112"/>
      <c r="R26" s="113"/>
      <c r="S26" s="112"/>
      <c r="T26" s="113"/>
      <c r="U26" s="112"/>
      <c r="V26" s="113"/>
      <c r="W26" s="112"/>
      <c r="X26" s="113"/>
      <c r="Y26" s="112"/>
      <c r="Z26" s="113"/>
      <c r="AA26" s="112"/>
      <c r="AB26" s="116"/>
    </row>
    <row r="27" spans="1:28" ht="24.75" customHeight="1">
      <c r="A27" s="49"/>
      <c r="B27" s="15" t="s">
        <v>35</v>
      </c>
      <c r="C27" s="84"/>
      <c r="D27" s="85"/>
      <c r="E27" s="84"/>
      <c r="F27" s="85"/>
      <c r="G27" s="84"/>
      <c r="H27" s="85"/>
      <c r="I27" s="84"/>
      <c r="J27" s="85"/>
      <c r="K27" s="84"/>
      <c r="L27" s="85"/>
      <c r="M27" s="84"/>
      <c r="N27" s="85"/>
      <c r="O27" s="84"/>
      <c r="P27" s="85"/>
      <c r="Q27" s="84"/>
      <c r="R27" s="85"/>
      <c r="S27" s="84"/>
      <c r="T27" s="85"/>
      <c r="U27" s="84"/>
      <c r="V27" s="85"/>
      <c r="W27" s="84"/>
      <c r="X27" s="85"/>
      <c r="Y27" s="84"/>
      <c r="Z27" s="85"/>
      <c r="AA27" s="84"/>
      <c r="AB27" s="87"/>
    </row>
    <row r="28" spans="1:28" ht="24.75" customHeight="1">
      <c r="A28" s="49"/>
      <c r="B28" s="15" t="s">
        <v>47</v>
      </c>
      <c r="C28" s="84">
        <v>5300</v>
      </c>
      <c r="D28" s="85"/>
      <c r="E28" s="84">
        <v>5300</v>
      </c>
      <c r="F28" s="85"/>
      <c r="G28" s="84">
        <v>4800</v>
      </c>
      <c r="H28" s="85"/>
      <c r="I28" s="84">
        <v>3800</v>
      </c>
      <c r="J28" s="85"/>
      <c r="K28" s="84"/>
      <c r="L28" s="85"/>
      <c r="M28" s="84"/>
      <c r="N28" s="85"/>
      <c r="O28" s="84"/>
      <c r="P28" s="85"/>
      <c r="Q28" s="84"/>
      <c r="R28" s="85"/>
      <c r="S28" s="84"/>
      <c r="T28" s="85"/>
      <c r="U28" s="84"/>
      <c r="V28" s="85"/>
      <c r="W28" s="84"/>
      <c r="X28" s="85"/>
      <c r="Y28" s="84"/>
      <c r="Z28" s="85"/>
      <c r="AA28" s="84"/>
      <c r="AB28" s="87"/>
    </row>
    <row r="29" spans="1:28" ht="24.75" customHeight="1">
      <c r="A29" s="50"/>
      <c r="B29" s="14" t="s">
        <v>48</v>
      </c>
      <c r="C29" s="92">
        <v>25000</v>
      </c>
      <c r="D29" s="93"/>
      <c r="E29" s="92">
        <v>30000</v>
      </c>
      <c r="F29" s="93"/>
      <c r="G29" s="92">
        <v>30000</v>
      </c>
      <c r="H29" s="93"/>
      <c r="I29" s="92">
        <v>30000</v>
      </c>
      <c r="J29" s="93"/>
      <c r="K29" s="92"/>
      <c r="L29" s="93"/>
      <c r="M29" s="92"/>
      <c r="N29" s="93"/>
      <c r="O29" s="92"/>
      <c r="P29" s="93"/>
      <c r="Q29" s="92"/>
      <c r="R29" s="93"/>
      <c r="S29" s="92"/>
      <c r="T29" s="93"/>
      <c r="U29" s="92"/>
      <c r="V29" s="93"/>
      <c r="W29" s="92"/>
      <c r="X29" s="93"/>
      <c r="Y29" s="92"/>
      <c r="Z29" s="93"/>
      <c r="AA29" s="92"/>
      <c r="AB29" s="94"/>
    </row>
    <row r="30" spans="1:28" ht="24.75" customHeight="1" thickBot="1">
      <c r="A30" s="51"/>
      <c r="B30" s="11" t="s">
        <v>51</v>
      </c>
      <c r="C30" s="114"/>
      <c r="D30" s="115"/>
      <c r="E30" s="114">
        <v>500</v>
      </c>
      <c r="F30" s="115"/>
      <c r="G30" s="114">
        <v>2250</v>
      </c>
      <c r="H30" s="115"/>
      <c r="I30" s="114">
        <v>500</v>
      </c>
      <c r="J30" s="115"/>
      <c r="K30" s="114"/>
      <c r="L30" s="115"/>
      <c r="M30" s="114"/>
      <c r="N30" s="115"/>
      <c r="O30" s="114"/>
      <c r="P30" s="115"/>
      <c r="Q30" s="114"/>
      <c r="R30" s="115"/>
      <c r="S30" s="114"/>
      <c r="T30" s="115"/>
      <c r="U30" s="114"/>
      <c r="V30" s="115"/>
      <c r="W30" s="114"/>
      <c r="X30" s="115"/>
      <c r="Y30" s="114"/>
      <c r="Z30" s="115"/>
      <c r="AA30" s="114"/>
      <c r="AB30" s="117"/>
    </row>
    <row r="31" spans="1:28" ht="24.75" customHeight="1" thickBot="1">
      <c r="A31" s="45" t="s">
        <v>36</v>
      </c>
      <c r="B31" s="47"/>
      <c r="C31" s="92">
        <f>SUM(C26:D30)</f>
        <v>30300</v>
      </c>
      <c r="D31" s="93"/>
      <c r="E31" s="92">
        <f>SUM(E28:E30)</f>
        <v>35800</v>
      </c>
      <c r="F31" s="93"/>
      <c r="G31" s="92">
        <f>SUM(G28:G30)</f>
        <v>37050</v>
      </c>
      <c r="H31" s="93"/>
      <c r="I31" s="92">
        <f>SUM(I28:I30)</f>
        <v>34300</v>
      </c>
      <c r="J31" s="93"/>
      <c r="K31" s="92"/>
      <c r="L31" s="93"/>
      <c r="M31" s="92"/>
      <c r="N31" s="93"/>
      <c r="O31" s="92"/>
      <c r="P31" s="93"/>
      <c r="Q31" s="92"/>
      <c r="R31" s="93"/>
      <c r="S31" s="92"/>
      <c r="T31" s="93"/>
      <c r="U31" s="92"/>
      <c r="V31" s="93"/>
      <c r="W31" s="92"/>
      <c r="X31" s="93"/>
      <c r="Y31" s="92"/>
      <c r="Z31" s="93"/>
      <c r="AA31" s="92"/>
      <c r="AB31" s="93"/>
    </row>
    <row r="32" spans="1:28" ht="24.75" customHeight="1" thickTop="1" thickBot="1">
      <c r="A32" s="106" t="s">
        <v>37</v>
      </c>
      <c r="B32" s="108"/>
      <c r="C32" s="109">
        <f>C25-C31</f>
        <v>51700</v>
      </c>
      <c r="D32" s="110"/>
      <c r="E32" s="109">
        <f>E25-E31</f>
        <v>-19800</v>
      </c>
      <c r="F32" s="110"/>
      <c r="G32" s="109">
        <f>G25-G31</f>
        <v>36200</v>
      </c>
      <c r="H32" s="110"/>
      <c r="I32" s="109">
        <f>I25-I31</f>
        <v>-18300</v>
      </c>
      <c r="J32" s="110"/>
      <c r="K32" s="109"/>
      <c r="L32" s="110"/>
      <c r="M32" s="109"/>
      <c r="N32" s="110"/>
      <c r="O32" s="109"/>
      <c r="P32" s="110"/>
      <c r="Q32" s="109"/>
      <c r="R32" s="110"/>
      <c r="S32" s="109"/>
      <c r="T32" s="110"/>
      <c r="U32" s="109"/>
      <c r="V32" s="110"/>
      <c r="W32" s="109"/>
      <c r="X32" s="110"/>
      <c r="Y32" s="109"/>
      <c r="Z32" s="110"/>
      <c r="AA32" s="109"/>
      <c r="AB32" s="110"/>
    </row>
  </sheetData>
  <mergeCells count="315">
    <mergeCell ref="W31:X31"/>
    <mergeCell ref="Y31:Z31"/>
    <mergeCell ref="AA31:AB31"/>
    <mergeCell ref="A32:B32"/>
    <mergeCell ref="C32:D32"/>
    <mergeCell ref="E32:F32"/>
    <mergeCell ref="G32:H32"/>
    <mergeCell ref="I32:J32"/>
    <mergeCell ref="W32:X32"/>
    <mergeCell ref="Y32:Z32"/>
    <mergeCell ref="AA32:AB32"/>
    <mergeCell ref="K32:L32"/>
    <mergeCell ref="M32:N32"/>
    <mergeCell ref="O32:P32"/>
    <mergeCell ref="Q32:R32"/>
    <mergeCell ref="S32:T32"/>
    <mergeCell ref="U32:V32"/>
    <mergeCell ref="AA30:AB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O30:P30"/>
    <mergeCell ref="Q30:R30"/>
    <mergeCell ref="S30:T30"/>
    <mergeCell ref="U30:V30"/>
    <mergeCell ref="W30:X30"/>
    <mergeCell ref="Y30:Z30"/>
    <mergeCell ref="C30:D30"/>
    <mergeCell ref="E30:F30"/>
    <mergeCell ref="G30:H30"/>
    <mergeCell ref="I30:J30"/>
    <mergeCell ref="K30:L30"/>
    <mergeCell ref="M30:N30"/>
    <mergeCell ref="S31:T31"/>
    <mergeCell ref="U31:V31"/>
    <mergeCell ref="W29:X29"/>
    <mergeCell ref="Y29:Z29"/>
    <mergeCell ref="AA29:AB29"/>
    <mergeCell ref="W26:X26"/>
    <mergeCell ref="Y26:Z26"/>
    <mergeCell ref="AA26:AB26"/>
    <mergeCell ref="Q26:R26"/>
    <mergeCell ref="S26:T26"/>
    <mergeCell ref="U26:V26"/>
    <mergeCell ref="Q27:R27"/>
    <mergeCell ref="S27:T27"/>
    <mergeCell ref="U27:V27"/>
    <mergeCell ref="W27:X27"/>
    <mergeCell ref="Y27:Z27"/>
    <mergeCell ref="AA27:AB27"/>
    <mergeCell ref="Q28:R28"/>
    <mergeCell ref="S28:T28"/>
    <mergeCell ref="U28:V28"/>
    <mergeCell ref="W28:X28"/>
    <mergeCell ref="Y28:Z28"/>
    <mergeCell ref="AA28:AB28"/>
    <mergeCell ref="K29:L29"/>
    <mergeCell ref="M29:N29"/>
    <mergeCell ref="O29:P29"/>
    <mergeCell ref="K26:L26"/>
    <mergeCell ref="M26:N26"/>
    <mergeCell ref="O26:P26"/>
    <mergeCell ref="Q29:R29"/>
    <mergeCell ref="S29:T29"/>
    <mergeCell ref="U29:V29"/>
    <mergeCell ref="K27:L27"/>
    <mergeCell ref="M27:N27"/>
    <mergeCell ref="O27:P27"/>
    <mergeCell ref="K28:L28"/>
    <mergeCell ref="M28:N28"/>
    <mergeCell ref="O28:P28"/>
    <mergeCell ref="A24:B24"/>
    <mergeCell ref="C24:D24"/>
    <mergeCell ref="E24:F24"/>
    <mergeCell ref="A26:A30"/>
    <mergeCell ref="C26:D26"/>
    <mergeCell ref="E26:F26"/>
    <mergeCell ref="G26:H26"/>
    <mergeCell ref="I26:J26"/>
    <mergeCell ref="C29:D29"/>
    <mergeCell ref="E29:F29"/>
    <mergeCell ref="G29:H29"/>
    <mergeCell ref="I29:J29"/>
    <mergeCell ref="C27:D27"/>
    <mergeCell ref="E27:F27"/>
    <mergeCell ref="G27:H27"/>
    <mergeCell ref="I27:J27"/>
    <mergeCell ref="C28:D28"/>
    <mergeCell ref="E28:F28"/>
    <mergeCell ref="G28:H28"/>
    <mergeCell ref="I28:J28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7335-3EED-4564-B174-1D68CD0973F2}">
  <dimension ref="A1:AC30"/>
  <sheetViews>
    <sheetView workbookViewId="0">
      <selection activeCell="Z27" sqref="Z27:AA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108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>
        <v>20</v>
      </c>
      <c r="E7" s="4" t="s">
        <v>21</v>
      </c>
      <c r="F7" s="3">
        <v>21</v>
      </c>
      <c r="G7" s="4" t="s">
        <v>21</v>
      </c>
      <c r="H7" s="3">
        <v>18</v>
      </c>
      <c r="I7" s="4" t="s">
        <v>21</v>
      </c>
      <c r="J7" s="3">
        <v>18</v>
      </c>
      <c r="K7" s="4" t="s">
        <v>21</v>
      </c>
      <c r="L7" s="3">
        <v>9</v>
      </c>
      <c r="M7" s="4" t="s">
        <v>21</v>
      </c>
      <c r="N7" s="3">
        <v>14</v>
      </c>
      <c r="O7" s="4" t="s">
        <v>21</v>
      </c>
      <c r="P7" s="3">
        <v>20</v>
      </c>
      <c r="Q7" s="4" t="s">
        <v>21</v>
      </c>
      <c r="R7" s="3">
        <v>18</v>
      </c>
      <c r="S7" s="4" t="s">
        <v>21</v>
      </c>
      <c r="T7" s="3">
        <v>17</v>
      </c>
      <c r="U7" s="4" t="s">
        <v>21</v>
      </c>
      <c r="V7" s="3">
        <v>15</v>
      </c>
      <c r="W7" s="4" t="s">
        <v>21</v>
      </c>
      <c r="X7" s="3">
        <v>16</v>
      </c>
      <c r="Y7" s="4" t="s">
        <v>21</v>
      </c>
      <c r="Z7" s="3">
        <v>18</v>
      </c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>
        <v>2</v>
      </c>
      <c r="S8" s="4" t="s">
        <v>21</v>
      </c>
      <c r="T8" s="3">
        <v>1</v>
      </c>
      <c r="U8" s="4" t="s">
        <v>21</v>
      </c>
      <c r="V8" s="3"/>
      <c r="W8" s="4" t="s">
        <v>21</v>
      </c>
      <c r="X8" s="3">
        <v>3</v>
      </c>
      <c r="Y8" s="4" t="s">
        <v>21</v>
      </c>
      <c r="Z8" s="3">
        <v>1</v>
      </c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>
        <v>21</v>
      </c>
      <c r="E9" s="4" t="s">
        <v>22</v>
      </c>
      <c r="F9" s="3">
        <v>4</v>
      </c>
      <c r="G9" s="4" t="s">
        <v>22</v>
      </c>
      <c r="H9" s="3">
        <v>0.5</v>
      </c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>
        <v>9</v>
      </c>
      <c r="S9" s="4" t="s">
        <v>22</v>
      </c>
      <c r="T9" s="3">
        <v>30</v>
      </c>
      <c r="U9" s="4" t="s">
        <v>22</v>
      </c>
      <c r="V9" s="3"/>
      <c r="W9" s="4" t="s">
        <v>22</v>
      </c>
      <c r="X9" s="3"/>
      <c r="Y9" s="4" t="s">
        <v>22</v>
      </c>
      <c r="Z9" s="3">
        <v>1</v>
      </c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>
        <v>3</v>
      </c>
      <c r="S10" s="4" t="s">
        <v>22</v>
      </c>
      <c r="T10" s="3">
        <v>3</v>
      </c>
      <c r="U10" s="4" t="s">
        <v>22</v>
      </c>
      <c r="V10" s="3"/>
      <c r="W10" s="4" t="s">
        <v>22</v>
      </c>
      <c r="X10" s="3">
        <v>1.5</v>
      </c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8600</v>
      </c>
      <c r="E11" s="82"/>
      <c r="F11" s="81">
        <v>8600</v>
      </c>
      <c r="G11" s="82"/>
      <c r="H11" s="81">
        <v>8600</v>
      </c>
      <c r="I11" s="82"/>
      <c r="J11" s="81">
        <v>8600</v>
      </c>
      <c r="K11" s="82"/>
      <c r="L11" s="81">
        <v>8000</v>
      </c>
      <c r="M11" s="82"/>
      <c r="N11" s="81">
        <v>8000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1343</v>
      </c>
      <c r="E12" s="85"/>
      <c r="F12" s="84">
        <v>1343</v>
      </c>
      <c r="G12" s="85"/>
      <c r="H12" s="84">
        <v>1343</v>
      </c>
      <c r="I12" s="85"/>
      <c r="J12" s="84">
        <v>1343</v>
      </c>
      <c r="K12" s="85"/>
      <c r="L12" s="84">
        <v>1250</v>
      </c>
      <c r="M12" s="85"/>
      <c r="N12" s="84">
        <v>1250</v>
      </c>
      <c r="O12" s="85"/>
      <c r="P12" s="84">
        <v>1250</v>
      </c>
      <c r="Q12" s="85"/>
      <c r="R12" s="84">
        <v>1250</v>
      </c>
      <c r="S12" s="85"/>
      <c r="T12" s="84">
        <v>1250</v>
      </c>
      <c r="U12" s="85"/>
      <c r="V12" s="84">
        <v>1250</v>
      </c>
      <c r="W12" s="85"/>
      <c r="X12" s="84">
        <v>1250</v>
      </c>
      <c r="Y12" s="85"/>
      <c r="Z12" s="84">
        <v>1250</v>
      </c>
      <c r="AA12" s="87"/>
      <c r="AB12" s="126"/>
      <c r="AC12" s="127"/>
    </row>
    <row r="13" spans="1:29" ht="24.75" customHeight="1">
      <c r="A13" s="88" t="s">
        <v>27</v>
      </c>
      <c r="B13" s="89"/>
      <c r="C13" s="40"/>
      <c r="D13" s="84">
        <v>10750</v>
      </c>
      <c r="E13" s="85"/>
      <c r="F13" s="84">
        <v>10750</v>
      </c>
      <c r="G13" s="85"/>
      <c r="H13" s="84">
        <v>10750</v>
      </c>
      <c r="I13" s="85"/>
      <c r="J13" s="84">
        <v>10750</v>
      </c>
      <c r="K13" s="85"/>
      <c r="L13" s="84">
        <v>10000</v>
      </c>
      <c r="M13" s="85"/>
      <c r="N13" s="84">
        <v>10000</v>
      </c>
      <c r="O13" s="85"/>
      <c r="P13" s="84">
        <v>10000</v>
      </c>
      <c r="Q13" s="85"/>
      <c r="R13" s="84">
        <v>10000</v>
      </c>
      <c r="S13" s="85"/>
      <c r="T13" s="84">
        <v>10000</v>
      </c>
      <c r="U13" s="85"/>
      <c r="V13" s="84">
        <v>10000</v>
      </c>
      <c r="W13" s="85"/>
      <c r="X13" s="84">
        <v>10000</v>
      </c>
      <c r="Y13" s="85"/>
      <c r="Z13" s="84">
        <v>10000</v>
      </c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>
        <v>1680</v>
      </c>
      <c r="E14" s="91"/>
      <c r="F14" s="90">
        <v>1680</v>
      </c>
      <c r="G14" s="91"/>
      <c r="H14" s="90">
        <v>1680</v>
      </c>
      <c r="I14" s="91"/>
      <c r="J14" s="90">
        <v>1680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5"/>
      <c r="AB14" s="134"/>
      <c r="AC14" s="135"/>
    </row>
    <row r="15" spans="1:29" ht="24.75" customHeight="1" thickTop="1">
      <c r="A15" s="138" t="s">
        <v>42</v>
      </c>
      <c r="B15" s="20"/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>
        <v>4500</v>
      </c>
      <c r="M15" s="82"/>
      <c r="N15" s="81">
        <v>7000</v>
      </c>
      <c r="O15" s="82"/>
      <c r="P15" s="81">
        <v>14000</v>
      </c>
      <c r="Q15" s="82"/>
      <c r="R15" s="81">
        <v>14000</v>
      </c>
      <c r="S15" s="82"/>
      <c r="T15" s="81">
        <v>12700</v>
      </c>
      <c r="U15" s="82"/>
      <c r="V15" s="81">
        <v>10500</v>
      </c>
      <c r="W15" s="82"/>
      <c r="X15" s="81">
        <v>13300</v>
      </c>
      <c r="Y15" s="82"/>
      <c r="Z15" s="81">
        <v>13300</v>
      </c>
      <c r="AA15" s="82"/>
      <c r="AB15" s="136"/>
      <c r="AC15" s="137"/>
    </row>
    <row r="16" spans="1:29" ht="24.75" customHeight="1">
      <c r="A16" s="96"/>
      <c r="B16" s="18"/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>
        <v>3450</v>
      </c>
      <c r="E17" s="85"/>
      <c r="F17" s="84">
        <v>5650</v>
      </c>
      <c r="G17" s="85"/>
      <c r="H17" s="84">
        <v>3150</v>
      </c>
      <c r="I17" s="85"/>
      <c r="J17" s="84">
        <v>1000</v>
      </c>
      <c r="K17" s="85"/>
      <c r="L17" s="84">
        <v>14000</v>
      </c>
      <c r="M17" s="85"/>
      <c r="N17" s="84">
        <v>3400</v>
      </c>
      <c r="O17" s="85"/>
      <c r="P17" s="84">
        <v>4000</v>
      </c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>
        <v>5775</v>
      </c>
      <c r="E18" s="85"/>
      <c r="F18" s="84">
        <v>6007</v>
      </c>
      <c r="G18" s="85"/>
      <c r="H18" s="84">
        <v>4717</v>
      </c>
      <c r="I18" s="85"/>
      <c r="J18" s="84">
        <v>6527</v>
      </c>
      <c r="K18" s="85"/>
      <c r="L18" s="84">
        <v>1520</v>
      </c>
      <c r="M18" s="85"/>
      <c r="N18" s="84">
        <v>4320</v>
      </c>
      <c r="O18" s="85"/>
      <c r="P18" s="84">
        <v>4992</v>
      </c>
      <c r="Q18" s="85"/>
      <c r="R18" s="84">
        <v>5440</v>
      </c>
      <c r="S18" s="85"/>
      <c r="T18" s="84">
        <v>7312</v>
      </c>
      <c r="U18" s="85"/>
      <c r="V18" s="84">
        <v>2624</v>
      </c>
      <c r="W18" s="85"/>
      <c r="X18" s="84">
        <v>3656</v>
      </c>
      <c r="Y18" s="85"/>
      <c r="Z18" s="84">
        <v>2832</v>
      </c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>
        <v>2600</v>
      </c>
      <c r="E19" s="85"/>
      <c r="F19" s="84">
        <v>4200</v>
      </c>
      <c r="G19" s="85"/>
      <c r="H19" s="84">
        <v>2200</v>
      </c>
      <c r="I19" s="85"/>
      <c r="J19" s="84">
        <v>800</v>
      </c>
      <c r="K19" s="85"/>
      <c r="L19" s="84"/>
      <c r="M19" s="85"/>
      <c r="N19" s="84"/>
      <c r="O19" s="85"/>
      <c r="P19" s="84">
        <v>900</v>
      </c>
      <c r="Q19" s="85"/>
      <c r="R19" s="84">
        <v>4950</v>
      </c>
      <c r="S19" s="85"/>
      <c r="T19" s="84">
        <v>1350</v>
      </c>
      <c r="U19" s="85"/>
      <c r="V19" s="84">
        <v>1350</v>
      </c>
      <c r="W19" s="85"/>
      <c r="X19" s="84">
        <v>3600</v>
      </c>
      <c r="Y19" s="85"/>
      <c r="Z19" s="84">
        <v>3150</v>
      </c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/>
      <c r="E20" s="91"/>
      <c r="F20" s="90">
        <v>2000</v>
      </c>
      <c r="G20" s="91"/>
      <c r="H20" s="90">
        <v>4000</v>
      </c>
      <c r="I20" s="91"/>
      <c r="J20" s="90"/>
      <c r="K20" s="91"/>
      <c r="L20" s="90">
        <v>30000</v>
      </c>
      <c r="M20" s="91"/>
      <c r="N20" s="90"/>
      <c r="O20" s="91"/>
      <c r="P20" s="90"/>
      <c r="Q20" s="91"/>
      <c r="R20" s="90"/>
      <c r="S20" s="91"/>
      <c r="T20" s="90">
        <v>20000</v>
      </c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INT(D7*D11+D8*D13+D10*D12+D15+D16+D17+D18+D19+D20+D9*D12)</f>
        <v>222778</v>
      </c>
      <c r="E21" s="82"/>
      <c r="F21" s="81">
        <f>INT(F7*F11+F8*F13+F10*F12+F15+F16+F17+F18+F19+F9*F12+F20)</f>
        <v>203829</v>
      </c>
      <c r="G21" s="82"/>
      <c r="H21" s="81">
        <f>INT(H7*H11+H8*H13+H10*H12+H15+H16+H17+H18+H19+H20+H9*H12)</f>
        <v>169538</v>
      </c>
      <c r="I21" s="82"/>
      <c r="J21" s="81">
        <f t="shared" ref="J21" si="0">INT(J7*J11+J8*J13+J10*J12+J15+J16+J17+J18+J19+J20)</f>
        <v>163127</v>
      </c>
      <c r="K21" s="82"/>
      <c r="L21" s="81">
        <f t="shared" ref="L21" si="1">INT(L7*L11+L8*L13+L10*L12+L15+L16+L17+L18+L19+L20)</f>
        <v>122020</v>
      </c>
      <c r="M21" s="82"/>
      <c r="N21" s="81">
        <f t="shared" ref="N21" si="2">INT(N7*N11+N8*N13+N10*N12+N15+N16+N17+N18+N19+N20)</f>
        <v>126720</v>
      </c>
      <c r="O21" s="82"/>
      <c r="P21" s="81">
        <f t="shared" ref="P21" si="3">INT(P7*P11+P8*P13+P10*P12+P15+P16+P17+P18+P19+P20)</f>
        <v>183892</v>
      </c>
      <c r="Q21" s="82"/>
      <c r="R21" s="81">
        <f>INT(R7*R11+R8*R13+R9*R12+R15+R16+R17+R18+R19+R20+R10*R14)</f>
        <v>204326</v>
      </c>
      <c r="S21" s="82"/>
      <c r="T21" s="81">
        <f>INT(T7*T11+T8*T13+T9*T12+T15+T16+T17+T18+T19+T20+T10*T14)</f>
        <v>229548</v>
      </c>
      <c r="U21" s="82"/>
      <c r="V21" s="81">
        <f>INT(V7*V11+V8*V13+V9*V12+V15+V16+V17+V18+V19+V20)</f>
        <v>134474</v>
      </c>
      <c r="W21" s="82"/>
      <c r="X21" s="81">
        <f>INT(X7*X11+X8*X13+X9*X12+X15+X16+X17+X18+X19+X20+X10*X14)</f>
        <v>180899</v>
      </c>
      <c r="Y21" s="82"/>
      <c r="Z21" s="81">
        <f>INT(Z7*Z11+Z8*Z13+Z9*Z12+Z15+Z16+Z17+Z18+Z19+Z20)</f>
        <v>174532</v>
      </c>
      <c r="AA21" s="82"/>
      <c r="AB21" s="122">
        <f>D21+F21+H21+J21+L21+N21</f>
        <v>1008012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</f>
        <v>222778</v>
      </c>
      <c r="E23" s="98"/>
      <c r="F23" s="97">
        <f t="shared" ref="F23" si="4">F21+F22</f>
        <v>203829</v>
      </c>
      <c r="G23" s="98"/>
      <c r="H23" s="97">
        <f t="shared" ref="H23" si="5">H21+H22</f>
        <v>169538</v>
      </c>
      <c r="I23" s="98"/>
      <c r="J23" s="97">
        <f t="shared" ref="J23" si="6">J21+J22</f>
        <v>163127</v>
      </c>
      <c r="K23" s="98"/>
      <c r="L23" s="97">
        <f t="shared" ref="L23" si="7">L21+L22</f>
        <v>122020</v>
      </c>
      <c r="M23" s="98"/>
      <c r="N23" s="97">
        <f t="shared" ref="N23" si="8">N21+N22</f>
        <v>126720</v>
      </c>
      <c r="O23" s="98"/>
      <c r="P23" s="97">
        <f t="shared" ref="P23" si="9">P21+P22</f>
        <v>183892</v>
      </c>
      <c r="Q23" s="98"/>
      <c r="R23" s="97">
        <f t="shared" ref="R23" si="10">R21+R22</f>
        <v>204326</v>
      </c>
      <c r="S23" s="98"/>
      <c r="T23" s="97">
        <f t="shared" ref="T23" si="11">T21+T22</f>
        <v>229548</v>
      </c>
      <c r="U23" s="98"/>
      <c r="V23" s="97">
        <f t="shared" ref="V23" si="12">V21+V22</f>
        <v>134474</v>
      </c>
      <c r="W23" s="98"/>
      <c r="X23" s="97">
        <f t="shared" ref="X23" si="13">X21+X22</f>
        <v>180899</v>
      </c>
      <c r="Y23" s="98"/>
      <c r="Z23" s="97">
        <f t="shared" ref="Z23" si="14">Z21+Z22</f>
        <v>174532</v>
      </c>
      <c r="AA23" s="98"/>
      <c r="AB23" s="128">
        <f>D23+F23+H23+J23+L23+N23</f>
        <v>1008012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668.33400000000006</v>
      </c>
      <c r="E24" s="113"/>
      <c r="F24" s="112">
        <f t="shared" ref="F24" si="15">F23*0.003</f>
        <v>611.48699999999997</v>
      </c>
      <c r="G24" s="113"/>
      <c r="H24" s="112">
        <f t="shared" ref="H24" si="16">H23*0.003</f>
        <v>508.61400000000003</v>
      </c>
      <c r="I24" s="113"/>
      <c r="J24" s="112">
        <f>J23*0.003</f>
        <v>489.38100000000003</v>
      </c>
      <c r="K24" s="113"/>
      <c r="L24" s="112">
        <f t="shared" ref="L24" si="17">L23*0.003</f>
        <v>366.06</v>
      </c>
      <c r="M24" s="113"/>
      <c r="N24" s="112">
        <f t="shared" ref="N24" si="18">N23*0.003</f>
        <v>380.16</v>
      </c>
      <c r="O24" s="113"/>
      <c r="P24" s="112">
        <f t="shared" ref="P24" si="19">P23*0.003</f>
        <v>551.67600000000004</v>
      </c>
      <c r="Q24" s="113"/>
      <c r="R24" s="112">
        <f t="shared" ref="R24" si="20">R23*0.003</f>
        <v>612.97800000000007</v>
      </c>
      <c r="S24" s="113"/>
      <c r="T24" s="112">
        <f t="shared" ref="T24" si="21">T23*0.003</f>
        <v>688.64400000000001</v>
      </c>
      <c r="U24" s="113"/>
      <c r="V24" s="112">
        <f t="shared" ref="V24" si="22">V23*0.003</f>
        <v>403.42200000000003</v>
      </c>
      <c r="W24" s="113"/>
      <c r="X24" s="112">
        <f t="shared" ref="X24" si="23">X23*0.003</f>
        <v>542.697</v>
      </c>
      <c r="Y24" s="113"/>
      <c r="Z24" s="112">
        <f t="shared" ref="Z24" si="24">Z23*0.003</f>
        <v>523.596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>
        <v>5560</v>
      </c>
      <c r="E25" s="85"/>
      <c r="F25" s="84">
        <v>4980</v>
      </c>
      <c r="G25" s="85"/>
      <c r="H25" s="84">
        <v>3620</v>
      </c>
      <c r="I25" s="85"/>
      <c r="J25" s="84">
        <v>3550</v>
      </c>
      <c r="K25" s="85"/>
      <c r="L25" s="84">
        <v>2680</v>
      </c>
      <c r="M25" s="85"/>
      <c r="N25" s="84">
        <v>2250</v>
      </c>
      <c r="O25" s="85"/>
      <c r="P25" s="84">
        <v>4200</v>
      </c>
      <c r="Q25" s="85"/>
      <c r="R25" s="84">
        <v>4770</v>
      </c>
      <c r="S25" s="85"/>
      <c r="T25" s="84">
        <v>6000</v>
      </c>
      <c r="U25" s="85"/>
      <c r="V25" s="84">
        <v>2800</v>
      </c>
      <c r="W25" s="85"/>
      <c r="X25" s="84">
        <v>4120</v>
      </c>
      <c r="Y25" s="85"/>
      <c r="Z25" s="84">
        <v>3910</v>
      </c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>
        <v>11800</v>
      </c>
      <c r="E26" s="85"/>
      <c r="F26" s="84">
        <v>11800</v>
      </c>
      <c r="G26" s="85"/>
      <c r="H26" s="84">
        <v>9300</v>
      </c>
      <c r="I26" s="85"/>
      <c r="J26" s="84">
        <v>9000</v>
      </c>
      <c r="K26" s="85"/>
      <c r="L26" s="84">
        <v>0</v>
      </c>
      <c r="M26" s="85"/>
      <c r="N26" s="84">
        <v>0</v>
      </c>
      <c r="O26" s="85"/>
      <c r="P26" s="84">
        <v>0</v>
      </c>
      <c r="Q26" s="85"/>
      <c r="R26" s="84">
        <v>0</v>
      </c>
      <c r="S26" s="85"/>
      <c r="T26" s="84">
        <v>0</v>
      </c>
      <c r="U26" s="85"/>
      <c r="V26" s="84">
        <v>0</v>
      </c>
      <c r="W26" s="85"/>
      <c r="X26" s="84">
        <v>0</v>
      </c>
      <c r="Y26" s="85"/>
      <c r="Z26" s="84">
        <v>0</v>
      </c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>
        <v>18944</v>
      </c>
      <c r="W27" s="93"/>
      <c r="X27" s="92">
        <v>18944</v>
      </c>
      <c r="Y27" s="93"/>
      <c r="Z27" s="92">
        <v>18944</v>
      </c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>
        <v>30000</v>
      </c>
      <c r="M28" s="115"/>
      <c r="N28" s="114"/>
      <c r="O28" s="115"/>
      <c r="P28" s="114"/>
      <c r="Q28" s="115"/>
      <c r="R28" s="114"/>
      <c r="S28" s="115"/>
      <c r="T28" s="114">
        <v>20000</v>
      </c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18028.333999999999</v>
      </c>
      <c r="E29" s="93"/>
      <c r="F29" s="92">
        <f t="shared" ref="F29" si="25">SUM(F24:F28)</f>
        <v>17391.487000000001</v>
      </c>
      <c r="G29" s="93"/>
      <c r="H29" s="92">
        <f t="shared" ref="H29" si="26">SUM(H24:H28)</f>
        <v>13428.614</v>
      </c>
      <c r="I29" s="93"/>
      <c r="J29" s="92">
        <f t="shared" ref="J29" si="27">SUM(J24:J28)</f>
        <v>13039.380999999999</v>
      </c>
      <c r="K29" s="93"/>
      <c r="L29" s="92">
        <f t="shared" ref="L29" si="28">SUM(L24:L28)</f>
        <v>33046.06</v>
      </c>
      <c r="M29" s="93"/>
      <c r="N29" s="92">
        <f t="shared" ref="N29" si="29">SUM(N24:N28)</f>
        <v>2630.16</v>
      </c>
      <c r="O29" s="93"/>
      <c r="P29" s="92">
        <f t="shared" ref="P29" si="30">SUM(P24:P28)</f>
        <v>4751.6760000000004</v>
      </c>
      <c r="Q29" s="93"/>
      <c r="R29" s="92">
        <f t="shared" ref="R29" si="31">SUM(R24:R28)</f>
        <v>5382.9780000000001</v>
      </c>
      <c r="S29" s="93"/>
      <c r="T29" s="92">
        <f t="shared" ref="T29" si="32">SUM(T24:T28)</f>
        <v>26688.644</v>
      </c>
      <c r="U29" s="93"/>
      <c r="V29" s="92">
        <f t="shared" ref="V29" si="33">SUM(V24:V28)</f>
        <v>22147.421999999999</v>
      </c>
      <c r="W29" s="93"/>
      <c r="X29" s="92">
        <f t="shared" ref="X29" si="34">SUM(X24:X28)</f>
        <v>23606.697</v>
      </c>
      <c r="Y29" s="93"/>
      <c r="Z29" s="92">
        <f t="shared" ref="Z29" si="35">SUM(Z24:Z28)</f>
        <v>23377.595999999998</v>
      </c>
      <c r="AA29" s="121"/>
      <c r="AB29" s="122">
        <f t="shared" ref="AB29" si="36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204749.666</v>
      </c>
      <c r="E30" s="110"/>
      <c r="F30" s="109">
        <f>F23-F29</f>
        <v>186437.51300000001</v>
      </c>
      <c r="G30" s="110"/>
      <c r="H30" s="109">
        <f>H23-H29</f>
        <v>156109.386</v>
      </c>
      <c r="I30" s="110"/>
      <c r="J30" s="109">
        <f>J23-J29</f>
        <v>150087.61900000001</v>
      </c>
      <c r="K30" s="110"/>
      <c r="L30" s="109">
        <f>L23-L29</f>
        <v>88973.94</v>
      </c>
      <c r="M30" s="110"/>
      <c r="N30" s="109">
        <f>N23-N29</f>
        <v>124089.84</v>
      </c>
      <c r="O30" s="110"/>
      <c r="P30" s="109">
        <f>P23-P29</f>
        <v>179140.32399999999</v>
      </c>
      <c r="Q30" s="110"/>
      <c r="R30" s="109">
        <f>R23-R29</f>
        <v>198943.022</v>
      </c>
      <c r="S30" s="110"/>
      <c r="T30" s="109">
        <f>T23-T29</f>
        <v>202859.356</v>
      </c>
      <c r="U30" s="110"/>
      <c r="V30" s="109">
        <f>V23-V29</f>
        <v>112326.57800000001</v>
      </c>
      <c r="W30" s="110"/>
      <c r="X30" s="109">
        <f>X21-X29</f>
        <v>157292.30300000001</v>
      </c>
      <c r="Y30" s="110"/>
      <c r="Z30" s="109">
        <f>Z23-Z29</f>
        <v>151154.40400000001</v>
      </c>
      <c r="AA30" s="120"/>
      <c r="AB30" s="118">
        <f>D30+F30+H30+J30+L30+N30</f>
        <v>910447.9639999998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61BB-231F-4AA7-82C2-90ACB9EE8FDC}">
  <dimension ref="A1:AC30"/>
  <sheetViews>
    <sheetView workbookViewId="0">
      <selection activeCell="F25" sqref="F25:G2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99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>
        <v>14</v>
      </c>
      <c r="G7" s="4" t="s">
        <v>21</v>
      </c>
      <c r="H7" s="3">
        <v>17</v>
      </c>
      <c r="I7" s="4" t="s">
        <v>21</v>
      </c>
      <c r="J7" s="3">
        <v>15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>
        <v>1.5</v>
      </c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156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8000</v>
      </c>
      <c r="M11" s="82"/>
      <c r="N11" s="81">
        <v>8000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82"/>
      <c r="AB11" s="136"/>
      <c r="AC11" s="137"/>
    </row>
    <row r="12" spans="1:29" ht="24.75" customHeight="1">
      <c r="A12" s="39" t="s">
        <v>49</v>
      </c>
      <c r="B12" s="40"/>
      <c r="C12" s="41"/>
      <c r="D12" s="148">
        <v>1328</v>
      </c>
      <c r="E12" s="85"/>
      <c r="F12" s="84">
        <v>1328</v>
      </c>
      <c r="G12" s="85"/>
      <c r="H12" s="84">
        <v>1328</v>
      </c>
      <c r="I12" s="85"/>
      <c r="J12" s="84">
        <v>1250</v>
      </c>
      <c r="K12" s="85"/>
      <c r="L12" s="84">
        <v>1328</v>
      </c>
      <c r="M12" s="85"/>
      <c r="N12" s="84">
        <v>1328</v>
      </c>
      <c r="O12" s="85"/>
      <c r="P12" s="84">
        <v>1328</v>
      </c>
      <c r="Q12" s="85"/>
      <c r="R12" s="84">
        <v>1328</v>
      </c>
      <c r="S12" s="85"/>
      <c r="T12" s="84">
        <v>1328</v>
      </c>
      <c r="U12" s="85"/>
      <c r="V12" s="84">
        <v>1328</v>
      </c>
      <c r="W12" s="85"/>
      <c r="X12" s="84">
        <v>1328</v>
      </c>
      <c r="Y12" s="85"/>
      <c r="Z12" s="84">
        <v>1328</v>
      </c>
      <c r="AA12" s="85"/>
      <c r="AB12" s="126"/>
      <c r="AC12" s="127"/>
    </row>
    <row r="13" spans="1:29" ht="24.75" customHeight="1">
      <c r="A13" s="88" t="s">
        <v>100</v>
      </c>
      <c r="B13" s="89"/>
      <c r="C13" s="40"/>
      <c r="D13" s="148">
        <v>10000</v>
      </c>
      <c r="E13" s="85"/>
      <c r="F13" s="84">
        <v>10000</v>
      </c>
      <c r="G13" s="85"/>
      <c r="H13" s="84">
        <v>10000</v>
      </c>
      <c r="I13" s="85"/>
      <c r="J13" s="84">
        <v>10000</v>
      </c>
      <c r="K13" s="85"/>
      <c r="L13" s="84">
        <v>10000</v>
      </c>
      <c r="M13" s="85"/>
      <c r="N13" s="84">
        <v>10000</v>
      </c>
      <c r="O13" s="85"/>
      <c r="P13" s="84">
        <v>10000</v>
      </c>
      <c r="Q13" s="85"/>
      <c r="R13" s="84">
        <v>10000</v>
      </c>
      <c r="S13" s="85"/>
      <c r="T13" s="84">
        <v>10000</v>
      </c>
      <c r="U13" s="85"/>
      <c r="V13" s="84">
        <v>10000</v>
      </c>
      <c r="W13" s="85"/>
      <c r="X13" s="84">
        <v>10000</v>
      </c>
      <c r="Y13" s="85"/>
      <c r="Z13" s="84">
        <v>10000</v>
      </c>
      <c r="AA13" s="85"/>
      <c r="AB13" s="126"/>
      <c r="AC13" s="127"/>
    </row>
    <row r="14" spans="1:29" ht="24.75" customHeight="1" thickBot="1">
      <c r="A14" s="42" t="s">
        <v>50</v>
      </c>
      <c r="B14" s="43"/>
      <c r="C14" s="44"/>
      <c r="D14" s="155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1563</v>
      </c>
      <c r="M14" s="91"/>
      <c r="N14" s="90">
        <v>1563</v>
      </c>
      <c r="O14" s="91"/>
      <c r="P14" s="90">
        <v>1563</v>
      </c>
      <c r="Q14" s="91"/>
      <c r="R14" s="90">
        <v>1563</v>
      </c>
      <c r="S14" s="91"/>
      <c r="T14" s="90">
        <v>1563</v>
      </c>
      <c r="U14" s="91"/>
      <c r="V14" s="90">
        <v>1563</v>
      </c>
      <c r="W14" s="91"/>
      <c r="X14" s="90">
        <v>1563</v>
      </c>
      <c r="Y14" s="91"/>
      <c r="Z14" s="90">
        <v>1563</v>
      </c>
      <c r="AA14" s="91"/>
      <c r="AB14" s="134"/>
      <c r="AC14" s="135"/>
    </row>
    <row r="15" spans="1:29" ht="24.75" customHeight="1" thickTop="1">
      <c r="A15" s="138" t="s">
        <v>42</v>
      </c>
      <c r="B15" s="20" t="s">
        <v>67</v>
      </c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 t="s">
        <v>68</v>
      </c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/>
      <c r="E17" s="85"/>
      <c r="F17" s="84">
        <v>7000</v>
      </c>
      <c r="G17" s="85"/>
      <c r="H17" s="84">
        <v>8500</v>
      </c>
      <c r="I17" s="85"/>
      <c r="J17" s="84">
        <v>7500</v>
      </c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/>
      <c r="E18" s="85"/>
      <c r="F18" s="84">
        <v>2331</v>
      </c>
      <c r="G18" s="85"/>
      <c r="H18" s="84">
        <v>1967</v>
      </c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>
        <v>1200</v>
      </c>
      <c r="G19" s="85"/>
      <c r="H19" s="84">
        <v>3200</v>
      </c>
      <c r="I19" s="85"/>
      <c r="J19" s="84">
        <v>1400</v>
      </c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/>
      <c r="E20" s="91"/>
      <c r="F20" s="90">
        <v>2500</v>
      </c>
      <c r="G20" s="91"/>
      <c r="H20" s="90">
        <v>4000</v>
      </c>
      <c r="I20" s="91"/>
      <c r="J20" s="90">
        <v>1750</v>
      </c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INT(D7*D11+D9*D12+D8*D13+D10*D14+D17+D18+D20)</f>
        <v>0</v>
      </c>
      <c r="E21" s="82"/>
      <c r="F21" s="81">
        <f>INT(F7*F11+F8*F13+F10*F12+F15+F16+F17+F18+F19+F9*F12+F20)</f>
        <v>125031</v>
      </c>
      <c r="G21" s="82"/>
      <c r="H21" s="81">
        <f>INT(H7*H11+H8*H13+H10*H12+H15+H16+H17+H18+H19+H20+H9*H12)</f>
        <v>153667</v>
      </c>
      <c r="I21" s="82"/>
      <c r="J21" s="81">
        <f>INT(J7*J11+J9*J12+J17+J19+J20)</f>
        <v>132525</v>
      </c>
      <c r="K21" s="82"/>
      <c r="L21" s="81">
        <f t="shared" ref="L21" si="0">INT(L7*L11+L8*L13+L10*L12+L15+L16+L17+L18+L19+L20)</f>
        <v>0</v>
      </c>
      <c r="M21" s="82"/>
      <c r="N21" s="81">
        <f t="shared" ref="N21" si="1">INT(N7*N11+N8*N13+N10*N12+N15+N16+N17+N18+N19+N20)</f>
        <v>0</v>
      </c>
      <c r="O21" s="82"/>
      <c r="P21" s="81">
        <f t="shared" ref="P21" si="2">INT(P7*P11+P8*P13+P10*P12+P15+P16+P17+P18+P19+P20)</f>
        <v>0</v>
      </c>
      <c r="Q21" s="82"/>
      <c r="R21" s="81">
        <f t="shared" ref="R21" si="3">INT(R7*R11+R8*R13+R10*R12+R15+R16+R17+R18+R19+R20)</f>
        <v>0</v>
      </c>
      <c r="S21" s="82"/>
      <c r="T21" s="81">
        <f t="shared" ref="T21" si="4">INT(T7*T11+T8*T13+T10*T12+T15+T16+T17+T18+T19+T20)</f>
        <v>0</v>
      </c>
      <c r="U21" s="82"/>
      <c r="V21" s="81">
        <f t="shared" ref="V21" si="5">INT(V7*V11+V8*V13+V10*V12+V15+V16+V17+V18+V19+V20)</f>
        <v>0</v>
      </c>
      <c r="W21" s="82"/>
      <c r="X21" s="81">
        <f t="shared" ref="X21" si="6">INT(X7*X11+X8*X13+X10*X12+X15+X16+X17+X18+X19+X20)</f>
        <v>0</v>
      </c>
      <c r="Y21" s="82"/>
      <c r="Z21" s="81">
        <f t="shared" ref="Z21" si="7">INT(Z7*Z11+Z8*Z13+Z10*Z12+Z15+Z16+Z17+Z18+Z19+Z20)</f>
        <v>0</v>
      </c>
      <c r="AA21" s="82"/>
      <c r="AB21" s="122">
        <f>D21+F21+H21+J21+L21+N21</f>
        <v>411223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</f>
        <v>0</v>
      </c>
      <c r="E23" s="98"/>
      <c r="F23" s="97">
        <f t="shared" ref="F23" si="8">F21+F22</f>
        <v>125031</v>
      </c>
      <c r="G23" s="98"/>
      <c r="H23" s="97">
        <f>H21+H22</f>
        <v>153667</v>
      </c>
      <c r="I23" s="98"/>
      <c r="J23" s="97">
        <f t="shared" ref="J23" si="9">J21+J22</f>
        <v>132525</v>
      </c>
      <c r="K23" s="98"/>
      <c r="L23" s="97">
        <f t="shared" ref="L23" si="10">L21+L22</f>
        <v>0</v>
      </c>
      <c r="M23" s="98"/>
      <c r="N23" s="97">
        <f t="shared" ref="N23" si="11">N21+N22</f>
        <v>0</v>
      </c>
      <c r="O23" s="98"/>
      <c r="P23" s="97">
        <f t="shared" ref="P23" si="12">P21+P22</f>
        <v>0</v>
      </c>
      <c r="Q23" s="98"/>
      <c r="R23" s="97">
        <f t="shared" ref="R23" si="13">R21+R22</f>
        <v>0</v>
      </c>
      <c r="S23" s="98"/>
      <c r="T23" s="97">
        <f t="shared" ref="T23" si="14">T21+T22</f>
        <v>0</v>
      </c>
      <c r="U23" s="98"/>
      <c r="V23" s="97">
        <f t="shared" ref="V23" si="15">V21+V22</f>
        <v>0</v>
      </c>
      <c r="W23" s="98"/>
      <c r="X23" s="97">
        <f t="shared" ref="X23" si="16">X21+X22</f>
        <v>0</v>
      </c>
      <c r="Y23" s="98"/>
      <c r="Z23" s="97">
        <f t="shared" ref="Z23" si="17">Z21+Z22</f>
        <v>0</v>
      </c>
      <c r="AA23" s="98"/>
      <c r="AB23" s="128">
        <f>D23+F23+H23+J23+L23+N23</f>
        <v>411223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/>
      <c r="E24" s="113"/>
      <c r="F24" s="112">
        <f>F23*0.003</f>
        <v>375.09300000000002</v>
      </c>
      <c r="G24" s="113"/>
      <c r="H24" s="112">
        <f>H23*0.003</f>
        <v>461.00100000000003</v>
      </c>
      <c r="I24" s="113"/>
      <c r="J24" s="112">
        <f>J23*0.003</f>
        <v>397.57499999999999</v>
      </c>
      <c r="K24" s="113"/>
      <c r="L24" s="112">
        <f>L23*0.003</f>
        <v>0</v>
      </c>
      <c r="M24" s="113"/>
      <c r="N24" s="112">
        <f t="shared" ref="N24" si="18">N23*0.003</f>
        <v>0</v>
      </c>
      <c r="O24" s="113"/>
      <c r="P24" s="112">
        <f t="shared" ref="P24" si="19">P23*0.003</f>
        <v>0</v>
      </c>
      <c r="Q24" s="113"/>
      <c r="R24" s="112">
        <f t="shared" ref="R24" si="20">R23*0.003</f>
        <v>0</v>
      </c>
      <c r="S24" s="113"/>
      <c r="T24" s="112">
        <f t="shared" ref="T24" si="21">T23*0.003</f>
        <v>0</v>
      </c>
      <c r="U24" s="113"/>
      <c r="V24" s="112">
        <f t="shared" ref="V24" si="22">V23*0.003</f>
        <v>0</v>
      </c>
      <c r="W24" s="113"/>
      <c r="X24" s="112">
        <v>0</v>
      </c>
      <c r="Y24" s="113"/>
      <c r="Z24" s="112">
        <f t="shared" ref="Z24" si="23">Z23*0.003</f>
        <v>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/>
      <c r="E25" s="85"/>
      <c r="F25" s="84" t="s">
        <v>105</v>
      </c>
      <c r="G25" s="85"/>
      <c r="H25" s="84">
        <v>3270</v>
      </c>
      <c r="I25" s="85"/>
      <c r="J25" s="84">
        <v>2460</v>
      </c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>SUM(F24:F28)</f>
        <v>375.09300000000002</v>
      </c>
      <c r="G29" s="93"/>
      <c r="H29" s="92">
        <f t="shared" ref="H29" si="24">SUM(H24:H28)</f>
        <v>3731.0010000000002</v>
      </c>
      <c r="I29" s="93"/>
      <c r="J29" s="92">
        <f t="shared" ref="J29" si="25">SUM(J24:J28)</f>
        <v>2857.5749999999998</v>
      </c>
      <c r="K29" s="93"/>
      <c r="L29" s="92">
        <f t="shared" ref="L29" si="26">SUM(L24:L28)</f>
        <v>0</v>
      </c>
      <c r="M29" s="93"/>
      <c r="N29" s="92">
        <f t="shared" ref="N29" si="27">SUM(N24:N28)</f>
        <v>0</v>
      </c>
      <c r="O29" s="93"/>
      <c r="P29" s="92">
        <f t="shared" ref="P29" si="28">SUM(P24:P28)</f>
        <v>0</v>
      </c>
      <c r="Q29" s="93"/>
      <c r="R29" s="92">
        <f t="shared" ref="R29" si="29">SUM(R24:R28)</f>
        <v>0</v>
      </c>
      <c r="S29" s="93"/>
      <c r="T29" s="92">
        <f t="shared" ref="T29" si="30">SUM(T24:T28)</f>
        <v>0</v>
      </c>
      <c r="U29" s="93"/>
      <c r="V29" s="92">
        <f t="shared" ref="V29" si="31">SUM(V24:V28)</f>
        <v>0</v>
      </c>
      <c r="W29" s="93"/>
      <c r="X29" s="92">
        <f t="shared" ref="X29" si="32">SUM(X24:X28)</f>
        <v>0</v>
      </c>
      <c r="Y29" s="93"/>
      <c r="Z29" s="92">
        <f t="shared" ref="Z29" si="33">SUM(Z24:Z28)</f>
        <v>0</v>
      </c>
      <c r="AA29" s="121"/>
      <c r="AB29" s="122">
        <f t="shared" ref="AB29" si="34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124655.90700000001</v>
      </c>
      <c r="G30" s="110"/>
      <c r="H30" s="109">
        <f>H23-H29</f>
        <v>149935.99900000001</v>
      </c>
      <c r="I30" s="110"/>
      <c r="J30" s="109">
        <f>J23-J29</f>
        <v>129667.425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18">
        <f>D30+F30+H30+J30+L30+N30</f>
        <v>404259.33100000001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5F7E-DB98-4314-96BB-61E0F2E8B2BB}">
  <dimension ref="A1:AC30"/>
  <sheetViews>
    <sheetView workbookViewId="0">
      <selection activeCell="AH13" sqref="AH1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77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>
        <v>5</v>
      </c>
      <c r="G7" s="4" t="s">
        <v>21</v>
      </c>
      <c r="H7" s="3"/>
      <c r="I7" s="4" t="s">
        <v>21</v>
      </c>
      <c r="J7" s="3">
        <v>7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>
        <v>4</v>
      </c>
      <c r="E8" s="4" t="s">
        <v>21</v>
      </c>
      <c r="F8" s="3"/>
      <c r="G8" s="4" t="s">
        <v>21</v>
      </c>
      <c r="H8" s="3">
        <v>3</v>
      </c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>
        <v>9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>
        <v>12</v>
      </c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8000</v>
      </c>
      <c r="M11" s="82"/>
      <c r="N11" s="81">
        <v>8000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1328</v>
      </c>
      <c r="E12" s="85"/>
      <c r="F12" s="84">
        <v>1328</v>
      </c>
      <c r="G12" s="85"/>
      <c r="H12" s="84">
        <v>1328</v>
      </c>
      <c r="I12" s="85"/>
      <c r="J12" s="84">
        <v>1328</v>
      </c>
      <c r="K12" s="85"/>
      <c r="L12" s="84">
        <v>1328</v>
      </c>
      <c r="M12" s="85"/>
      <c r="N12" s="84">
        <v>1328</v>
      </c>
      <c r="O12" s="85"/>
      <c r="P12" s="84">
        <v>1328</v>
      </c>
      <c r="Q12" s="85"/>
      <c r="R12" s="84">
        <v>1328</v>
      </c>
      <c r="S12" s="85"/>
      <c r="T12" s="84">
        <v>1328</v>
      </c>
      <c r="U12" s="85"/>
      <c r="V12" s="84">
        <v>1328</v>
      </c>
      <c r="W12" s="85"/>
      <c r="X12" s="84">
        <v>1328</v>
      </c>
      <c r="Y12" s="85"/>
      <c r="Z12" s="84">
        <v>1328</v>
      </c>
      <c r="AA12" s="87"/>
      <c r="AB12" s="126"/>
      <c r="AC12" s="127"/>
    </row>
    <row r="13" spans="1:29" ht="24.75" customHeight="1">
      <c r="A13" s="88" t="s">
        <v>100</v>
      </c>
      <c r="B13" s="89"/>
      <c r="C13" s="40"/>
      <c r="D13" s="84">
        <v>10000</v>
      </c>
      <c r="E13" s="85"/>
      <c r="F13" s="84">
        <v>10000</v>
      </c>
      <c r="G13" s="85"/>
      <c r="H13" s="84">
        <v>10000</v>
      </c>
      <c r="I13" s="85"/>
      <c r="J13" s="84">
        <v>10000</v>
      </c>
      <c r="K13" s="85"/>
      <c r="L13" s="84">
        <v>10000</v>
      </c>
      <c r="M13" s="85"/>
      <c r="N13" s="84">
        <v>10000</v>
      </c>
      <c r="O13" s="85"/>
      <c r="P13" s="84">
        <v>10000</v>
      </c>
      <c r="Q13" s="85"/>
      <c r="R13" s="84">
        <v>10000</v>
      </c>
      <c r="S13" s="85"/>
      <c r="T13" s="84">
        <v>10000</v>
      </c>
      <c r="U13" s="85"/>
      <c r="V13" s="84">
        <v>10000</v>
      </c>
      <c r="W13" s="85"/>
      <c r="X13" s="84">
        <v>10000</v>
      </c>
      <c r="Y13" s="85"/>
      <c r="Z13" s="84">
        <v>10000</v>
      </c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>
        <v>1563</v>
      </c>
      <c r="E14" s="91"/>
      <c r="F14" s="90">
        <v>1563</v>
      </c>
      <c r="G14" s="91"/>
      <c r="H14" s="90">
        <v>1563</v>
      </c>
      <c r="I14" s="91"/>
      <c r="J14" s="90">
        <v>1563</v>
      </c>
      <c r="K14" s="91"/>
      <c r="L14" s="90">
        <v>1563</v>
      </c>
      <c r="M14" s="91"/>
      <c r="N14" s="90">
        <v>1563</v>
      </c>
      <c r="O14" s="91"/>
      <c r="P14" s="90">
        <v>1563</v>
      </c>
      <c r="Q14" s="91"/>
      <c r="R14" s="90">
        <v>1563</v>
      </c>
      <c r="S14" s="91"/>
      <c r="T14" s="90">
        <v>1563</v>
      </c>
      <c r="U14" s="91"/>
      <c r="V14" s="90">
        <v>1563</v>
      </c>
      <c r="W14" s="91"/>
      <c r="X14" s="90">
        <v>1563</v>
      </c>
      <c r="Y14" s="91"/>
      <c r="Z14" s="90">
        <v>1563</v>
      </c>
      <c r="AA14" s="95"/>
      <c r="AB14" s="134"/>
      <c r="AC14" s="135"/>
    </row>
    <row r="15" spans="1:29" ht="24.75" customHeight="1" thickTop="1">
      <c r="A15" s="138" t="s">
        <v>42</v>
      </c>
      <c r="B15" s="20" t="s">
        <v>67</v>
      </c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 t="s">
        <v>68</v>
      </c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>
        <v>4500</v>
      </c>
      <c r="E17" s="85"/>
      <c r="F17" s="84">
        <v>2500</v>
      </c>
      <c r="G17" s="85"/>
      <c r="H17" s="84">
        <v>1500</v>
      </c>
      <c r="I17" s="85"/>
      <c r="J17" s="84">
        <v>3500</v>
      </c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>
        <v>5970</v>
      </c>
      <c r="E18" s="85"/>
      <c r="F18" s="84">
        <v>2500</v>
      </c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>
        <v>30000</v>
      </c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INT(D7*D11+D9*D12+D8*D13+D10*D14+D17+D18+D20)</f>
        <v>111178</v>
      </c>
      <c r="E21" s="82"/>
      <c r="F21" s="81">
        <f>INT(F7*F11+F8*F13+F10*F12+F15+F16+F17+F18+F19+F9*F12+F20)</f>
        <v>45000</v>
      </c>
      <c r="G21" s="82"/>
      <c r="H21" s="81">
        <f>INT(H7*H11+H8*H13+H10*H12+H15+H16+H17+H18+H19+H20+H9*H12)</f>
        <v>31500</v>
      </c>
      <c r="I21" s="82"/>
      <c r="J21" s="81">
        <f t="shared" ref="J21" si="0">INT(J7*J11+J8*J13+J10*J12+J15+J16+J17+J18+J19+J20)</f>
        <v>59500</v>
      </c>
      <c r="K21" s="82"/>
      <c r="L21" s="81">
        <f t="shared" ref="L21" si="1">INT(L7*L11+L8*L13+L10*L12+L15+L16+L17+L18+L19+L20)</f>
        <v>0</v>
      </c>
      <c r="M21" s="82"/>
      <c r="N21" s="81">
        <f t="shared" ref="N21" si="2">INT(N7*N11+N8*N13+N10*N12+N15+N16+N17+N18+N19+N20)</f>
        <v>0</v>
      </c>
      <c r="O21" s="82"/>
      <c r="P21" s="81">
        <f t="shared" ref="P21" si="3">INT(P7*P11+P8*P13+P10*P12+P15+P16+P17+P18+P19+P20)</f>
        <v>0</v>
      </c>
      <c r="Q21" s="82"/>
      <c r="R21" s="81">
        <f t="shared" ref="R21" si="4">INT(R7*R11+R8*R13+R10*R12+R15+R16+R17+R18+R19+R20)</f>
        <v>0</v>
      </c>
      <c r="S21" s="82"/>
      <c r="T21" s="81">
        <f t="shared" ref="T21" si="5">INT(T7*T11+T8*T13+T10*T12+T15+T16+T17+T18+T19+T20)</f>
        <v>0</v>
      </c>
      <c r="U21" s="82"/>
      <c r="V21" s="81">
        <f t="shared" ref="V21" si="6">INT(V7*V11+V8*V13+V10*V12+V15+V16+V17+V18+V19+V20)</f>
        <v>0</v>
      </c>
      <c r="W21" s="82"/>
      <c r="X21" s="81">
        <f t="shared" ref="X21" si="7">INT(X7*X11+X8*X13+X10*X12+X15+X16+X17+X18+X19+X20)</f>
        <v>0</v>
      </c>
      <c r="Y21" s="82"/>
      <c r="Z21" s="81">
        <f t="shared" ref="Z21" si="8">INT(Z7*Z11+Z8*Z13+Z10*Z12+Z15+Z16+Z17+Z18+Z19+Z20)</f>
        <v>0</v>
      </c>
      <c r="AA21" s="82"/>
      <c r="AB21" s="122">
        <f>D21+F21+H21+J21+L21+N21</f>
        <v>247178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</f>
        <v>111178</v>
      </c>
      <c r="E23" s="98"/>
      <c r="F23" s="97">
        <f t="shared" ref="F23" si="9">F21+F22</f>
        <v>45000</v>
      </c>
      <c r="G23" s="98"/>
      <c r="H23" s="97">
        <f t="shared" ref="H23" si="10">H21+H22</f>
        <v>31500</v>
      </c>
      <c r="I23" s="98"/>
      <c r="J23" s="97">
        <f t="shared" ref="J23" si="11">J21+J22</f>
        <v>59500</v>
      </c>
      <c r="K23" s="98"/>
      <c r="L23" s="97">
        <f t="shared" ref="L23" si="12">L21+L22</f>
        <v>0</v>
      </c>
      <c r="M23" s="98"/>
      <c r="N23" s="97">
        <f t="shared" ref="N23" si="13">N21+N22</f>
        <v>0</v>
      </c>
      <c r="O23" s="98"/>
      <c r="P23" s="97">
        <f t="shared" ref="P23" si="14">P21+P22</f>
        <v>0</v>
      </c>
      <c r="Q23" s="98"/>
      <c r="R23" s="97">
        <f t="shared" ref="R23" si="15">R21+R22</f>
        <v>0</v>
      </c>
      <c r="S23" s="98"/>
      <c r="T23" s="97">
        <f t="shared" ref="T23" si="16">T21+T22</f>
        <v>0</v>
      </c>
      <c r="U23" s="98"/>
      <c r="V23" s="97">
        <f t="shared" ref="V23" si="17">V21+V22</f>
        <v>0</v>
      </c>
      <c r="W23" s="98"/>
      <c r="X23" s="97">
        <f t="shared" ref="X23" si="18">X21+X22</f>
        <v>0</v>
      </c>
      <c r="Y23" s="98"/>
      <c r="Z23" s="97">
        <f t="shared" ref="Z23" si="19">Z21+Z22</f>
        <v>0</v>
      </c>
      <c r="AA23" s="98"/>
      <c r="AB23" s="128">
        <f>D23+F23+H23+J23+L23+N23</f>
        <v>247178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/>
      <c r="E24" s="113"/>
      <c r="F24" s="112"/>
      <c r="G24" s="113"/>
      <c r="H24" s="112"/>
      <c r="I24" s="113"/>
      <c r="J24" s="112"/>
      <c r="K24" s="113"/>
      <c r="L24" s="112">
        <f t="shared" ref="L24" si="20">L23*0.003</f>
        <v>0</v>
      </c>
      <c r="M24" s="113"/>
      <c r="N24" s="112">
        <f t="shared" ref="N24" si="21">N23*0.003</f>
        <v>0</v>
      </c>
      <c r="O24" s="113"/>
      <c r="P24" s="112">
        <f t="shared" ref="P24" si="22">P23*0.003</f>
        <v>0</v>
      </c>
      <c r="Q24" s="113"/>
      <c r="R24" s="112">
        <f t="shared" ref="R24" si="23">R23*0.003</f>
        <v>0</v>
      </c>
      <c r="S24" s="113"/>
      <c r="T24" s="112">
        <f t="shared" ref="T24" si="24">T23*0.003</f>
        <v>0</v>
      </c>
      <c r="U24" s="113"/>
      <c r="V24" s="112">
        <f t="shared" ref="V24" si="25">V23*0.003</f>
        <v>0</v>
      </c>
      <c r="W24" s="113"/>
      <c r="X24" s="112">
        <f t="shared" ref="X24" si="26">X23*0.003</f>
        <v>0</v>
      </c>
      <c r="Y24" s="113"/>
      <c r="Z24" s="112">
        <f t="shared" ref="Z24" si="27">Z23*0.003</f>
        <v>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>
        <v>1850</v>
      </c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1850</v>
      </c>
      <c r="E29" s="93"/>
      <c r="F29" s="92">
        <f>SUM(F24:F28)</f>
        <v>0</v>
      </c>
      <c r="G29" s="93"/>
      <c r="H29" s="92">
        <f t="shared" ref="H29" si="28">SUM(H24:H28)</f>
        <v>0</v>
      </c>
      <c r="I29" s="93"/>
      <c r="J29" s="92">
        <f t="shared" ref="J29" si="29">SUM(J24:J28)</f>
        <v>0</v>
      </c>
      <c r="K29" s="93"/>
      <c r="L29" s="92">
        <f t="shared" ref="L29" si="30">SUM(L24:L28)</f>
        <v>0</v>
      </c>
      <c r="M29" s="93"/>
      <c r="N29" s="92">
        <f t="shared" ref="N29" si="31">SUM(N24:N28)</f>
        <v>0</v>
      </c>
      <c r="O29" s="93"/>
      <c r="P29" s="92">
        <f t="shared" ref="P29" si="32">SUM(P24:P28)</f>
        <v>0</v>
      </c>
      <c r="Q29" s="93"/>
      <c r="R29" s="92">
        <f t="shared" ref="R29" si="33">SUM(R24:R28)</f>
        <v>0</v>
      </c>
      <c r="S29" s="93"/>
      <c r="T29" s="92">
        <f t="shared" ref="T29" si="34">SUM(T24:T28)</f>
        <v>0</v>
      </c>
      <c r="U29" s="93"/>
      <c r="V29" s="92">
        <f t="shared" ref="V29" si="35">SUM(V24:V28)</f>
        <v>0</v>
      </c>
      <c r="W29" s="93"/>
      <c r="X29" s="92">
        <f t="shared" ref="X29" si="36">SUM(X24:X28)</f>
        <v>0</v>
      </c>
      <c r="Y29" s="93"/>
      <c r="Z29" s="92">
        <f t="shared" ref="Z29" si="37">SUM(Z24:Z28)</f>
        <v>0</v>
      </c>
      <c r="AA29" s="121"/>
      <c r="AB29" s="122">
        <f t="shared" ref="AB29" si="38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109328</v>
      </c>
      <c r="E30" s="110"/>
      <c r="F30" s="109">
        <f>F23-F29</f>
        <v>45000</v>
      </c>
      <c r="G30" s="110"/>
      <c r="H30" s="109">
        <f>H23-H29</f>
        <v>31500</v>
      </c>
      <c r="I30" s="110"/>
      <c r="J30" s="109">
        <f>J23-J29</f>
        <v>59500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18">
        <f>D30+F30+H30+J30+L30+N30</f>
        <v>245328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05B6-86D0-4179-958F-4388CAAD705E}">
  <dimension ref="A1:AC30"/>
  <sheetViews>
    <sheetView topLeftCell="A7" workbookViewId="0">
      <selection activeCell="J29" sqref="J29:K2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82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>
        <v>13</v>
      </c>
      <c r="E7" s="4" t="s">
        <v>21</v>
      </c>
      <c r="F7" s="3">
        <v>14</v>
      </c>
      <c r="G7" s="4" t="s">
        <v>21</v>
      </c>
      <c r="H7" s="3">
        <v>11</v>
      </c>
      <c r="I7" s="4" t="s">
        <v>21</v>
      </c>
      <c r="J7" s="3">
        <v>6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>
        <v>19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8000</v>
      </c>
      <c r="M11" s="82"/>
      <c r="N11" s="81">
        <v>8000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1328</v>
      </c>
      <c r="E12" s="85"/>
      <c r="F12" s="84">
        <v>1343</v>
      </c>
      <c r="G12" s="85"/>
      <c r="H12" s="84">
        <v>1343</v>
      </c>
      <c r="I12" s="85"/>
      <c r="J12" s="84">
        <v>1250</v>
      </c>
      <c r="K12" s="85"/>
      <c r="L12" s="84">
        <v>1344</v>
      </c>
      <c r="M12" s="85"/>
      <c r="N12" s="84">
        <v>1344</v>
      </c>
      <c r="O12" s="85"/>
      <c r="P12" s="84">
        <v>1344</v>
      </c>
      <c r="Q12" s="85"/>
      <c r="R12" s="84">
        <v>1344</v>
      </c>
      <c r="S12" s="85"/>
      <c r="T12" s="84">
        <v>1344</v>
      </c>
      <c r="U12" s="85"/>
      <c r="V12" s="84">
        <v>1344</v>
      </c>
      <c r="W12" s="85"/>
      <c r="X12" s="84">
        <v>1344</v>
      </c>
      <c r="Y12" s="85"/>
      <c r="Z12" s="84">
        <v>1344</v>
      </c>
      <c r="AA12" s="87"/>
      <c r="AB12" s="126"/>
      <c r="AC12" s="127"/>
    </row>
    <row r="13" spans="1:29" ht="24.75" customHeight="1">
      <c r="A13" s="88" t="s">
        <v>27</v>
      </c>
      <c r="B13" s="89"/>
      <c r="C13" s="40"/>
      <c r="D13" s="84">
        <v>10000</v>
      </c>
      <c r="E13" s="85"/>
      <c r="F13" s="84">
        <v>10750</v>
      </c>
      <c r="G13" s="85"/>
      <c r="H13" s="84">
        <v>10750</v>
      </c>
      <c r="I13" s="85"/>
      <c r="J13" s="84">
        <v>10000</v>
      </c>
      <c r="K13" s="85"/>
      <c r="L13" s="84">
        <v>10750</v>
      </c>
      <c r="M13" s="85"/>
      <c r="N13" s="84">
        <v>10750</v>
      </c>
      <c r="O13" s="85"/>
      <c r="P13" s="84">
        <v>10750</v>
      </c>
      <c r="Q13" s="85"/>
      <c r="R13" s="84">
        <v>10750</v>
      </c>
      <c r="S13" s="85"/>
      <c r="T13" s="84">
        <v>10750</v>
      </c>
      <c r="U13" s="85"/>
      <c r="V13" s="84">
        <v>10750</v>
      </c>
      <c r="W13" s="85"/>
      <c r="X13" s="84">
        <v>10750</v>
      </c>
      <c r="Y13" s="85"/>
      <c r="Z13" s="84">
        <v>10750</v>
      </c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>
        <v>1563</v>
      </c>
      <c r="E14" s="91"/>
      <c r="F14" s="90">
        <v>1562</v>
      </c>
      <c r="G14" s="91"/>
      <c r="H14" s="90">
        <v>1680</v>
      </c>
      <c r="I14" s="91"/>
      <c r="J14" s="90">
        <v>1563</v>
      </c>
      <c r="K14" s="91"/>
      <c r="L14" s="90">
        <v>1680</v>
      </c>
      <c r="M14" s="91"/>
      <c r="N14" s="90">
        <v>1680</v>
      </c>
      <c r="O14" s="91"/>
      <c r="P14" s="90">
        <v>1680</v>
      </c>
      <c r="Q14" s="91"/>
      <c r="R14" s="90">
        <v>1680</v>
      </c>
      <c r="S14" s="91"/>
      <c r="T14" s="90">
        <v>1680</v>
      </c>
      <c r="U14" s="91"/>
      <c r="V14" s="90">
        <v>1680</v>
      </c>
      <c r="W14" s="91"/>
      <c r="X14" s="90">
        <v>1680</v>
      </c>
      <c r="Y14" s="91"/>
      <c r="Z14" s="90">
        <v>1680</v>
      </c>
      <c r="AA14" s="95"/>
      <c r="AB14" s="134"/>
      <c r="AC14" s="135"/>
    </row>
    <row r="15" spans="1:29" ht="24.75" customHeight="1" thickTop="1">
      <c r="A15" s="138" t="s">
        <v>42</v>
      </c>
      <c r="B15" s="20"/>
      <c r="C15" s="22" t="s">
        <v>43</v>
      </c>
      <c r="D15" s="81"/>
      <c r="E15" s="82"/>
      <c r="F15" s="81"/>
      <c r="G15" s="82"/>
      <c r="H15" s="81"/>
      <c r="I15" s="82"/>
      <c r="J15" s="81">
        <v>5000</v>
      </c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/>
      <c r="C16" s="19" t="s">
        <v>44</v>
      </c>
      <c r="D16" s="84"/>
      <c r="E16" s="85"/>
      <c r="F16" s="84"/>
      <c r="G16" s="85"/>
      <c r="H16" s="84"/>
      <c r="I16" s="85"/>
      <c r="J16" s="84">
        <v>8000</v>
      </c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>
        <v>7000</v>
      </c>
      <c r="E17" s="85"/>
      <c r="F17" s="84">
        <v>7000</v>
      </c>
      <c r="G17" s="85"/>
      <c r="H17" s="84">
        <v>5500</v>
      </c>
      <c r="I17" s="85"/>
      <c r="J17" s="84">
        <v>3000</v>
      </c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>
        <v>3105</v>
      </c>
      <c r="E18" s="85"/>
      <c r="F18" s="84">
        <v>2250</v>
      </c>
      <c r="G18" s="85"/>
      <c r="H18" s="84">
        <v>2438</v>
      </c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>
        <v>7750</v>
      </c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D7*D11+D9*D12+D8*D13+D17+D18</f>
        <v>149337</v>
      </c>
      <c r="E21" s="82"/>
      <c r="F21" s="81">
        <f>INT(F7*F11+F8*F13+F10*F12+F15+F16+F17+F18+F19+F9*F12+F20)</f>
        <v>121250</v>
      </c>
      <c r="G21" s="82"/>
      <c r="H21" s="81">
        <f>INT(H7*H11+H8*H13+H10*H12+H15+H16+H17+H18+H19+H20+H9*H12)</f>
        <v>103688</v>
      </c>
      <c r="I21" s="82"/>
      <c r="J21" s="81">
        <f>J7*J11+J15+J16+J17</f>
        <v>64000</v>
      </c>
      <c r="K21" s="82"/>
      <c r="L21" s="81">
        <f t="shared" ref="L21" si="0">INT(L7*L11+L8*L13+L10*L12+L15+L16+L17+L18+L19+L20)</f>
        <v>0</v>
      </c>
      <c r="M21" s="82"/>
      <c r="N21" s="81">
        <f t="shared" ref="N21" si="1">INT(N7*N11+N8*N13+N10*N12+N15+N16+N17+N18+N19+N20)</f>
        <v>0</v>
      </c>
      <c r="O21" s="82"/>
      <c r="P21" s="81">
        <f t="shared" ref="P21" si="2">INT(P7*P11+P8*P13+P10*P12+P15+P16+P17+P18+P19+P20)</f>
        <v>0</v>
      </c>
      <c r="Q21" s="82"/>
      <c r="R21" s="81">
        <f t="shared" ref="R21" si="3">INT(R7*R11+R8*R13+R10*R12+R15+R16+R17+R18+R19+R20)</f>
        <v>0</v>
      </c>
      <c r="S21" s="82"/>
      <c r="T21" s="81">
        <f t="shared" ref="T21" si="4">INT(T7*T11+T8*T13+T10*T12+T15+T16+T17+T18+T19+T20)</f>
        <v>0</v>
      </c>
      <c r="U21" s="82"/>
      <c r="V21" s="81">
        <f t="shared" ref="V21" si="5">INT(V7*V11+V8*V13+V10*V12+V15+V16+V17+V18+V19+V20)</f>
        <v>0</v>
      </c>
      <c r="W21" s="82"/>
      <c r="X21" s="81">
        <f t="shared" ref="X21" si="6">INT(X7*X11+X8*X13+X10*X12+X15+X16+X17+X18+X19+X20)</f>
        <v>0</v>
      </c>
      <c r="Y21" s="82"/>
      <c r="Z21" s="81">
        <f t="shared" ref="Z21" si="7">INT(Z7*Z11+Z8*Z13+Z10*Z12+Z15+Z16+Z17+Z18+Z19+Z20)</f>
        <v>0</v>
      </c>
      <c r="AA21" s="82"/>
      <c r="AB21" s="122">
        <f>D21+F21+H21+J21+L21+N21</f>
        <v>438275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</f>
        <v>149337</v>
      </c>
      <c r="E23" s="98"/>
      <c r="F23" s="97">
        <f t="shared" ref="F23" si="8">F21+F22</f>
        <v>121250</v>
      </c>
      <c r="G23" s="98"/>
      <c r="H23" s="97">
        <f t="shared" ref="H23" si="9">H21+H22</f>
        <v>103688</v>
      </c>
      <c r="I23" s="98"/>
      <c r="J23" s="97">
        <f>J7*J11+J15+J16+J17</f>
        <v>64000</v>
      </c>
      <c r="K23" s="98"/>
      <c r="L23" s="97">
        <f t="shared" ref="L23" si="10">L21+L22</f>
        <v>0</v>
      </c>
      <c r="M23" s="98"/>
      <c r="N23" s="97">
        <f t="shared" ref="N23" si="11">N21+N22</f>
        <v>0</v>
      </c>
      <c r="O23" s="98"/>
      <c r="P23" s="97">
        <f t="shared" ref="P23" si="12">P21+P22</f>
        <v>0</v>
      </c>
      <c r="Q23" s="98"/>
      <c r="R23" s="97">
        <f t="shared" ref="R23" si="13">R21+R22</f>
        <v>0</v>
      </c>
      <c r="S23" s="98"/>
      <c r="T23" s="97">
        <f t="shared" ref="T23" si="14">T21+T22</f>
        <v>0</v>
      </c>
      <c r="U23" s="98"/>
      <c r="V23" s="97">
        <f t="shared" ref="V23" si="15">V21+V22</f>
        <v>0</v>
      </c>
      <c r="W23" s="98"/>
      <c r="X23" s="97">
        <f t="shared" ref="X23" si="16">X21+X22</f>
        <v>0</v>
      </c>
      <c r="Y23" s="98"/>
      <c r="Z23" s="97">
        <f t="shared" ref="Z23" si="17">Z21+Z22</f>
        <v>0</v>
      </c>
      <c r="AA23" s="98"/>
      <c r="AB23" s="128">
        <f>D23+F23+H23+J23+L23+N23</f>
        <v>438275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/>
      <c r="E24" s="113"/>
      <c r="F24" s="112"/>
      <c r="G24" s="113"/>
      <c r="H24" s="112">
        <f>H23*0.003</f>
        <v>311.06400000000002</v>
      </c>
      <c r="I24" s="113"/>
      <c r="J24" s="112"/>
      <c r="K24" s="113"/>
      <c r="L24" s="112">
        <f t="shared" ref="L24" si="18">L23*0.003</f>
        <v>0</v>
      </c>
      <c r="M24" s="113"/>
      <c r="N24" s="112">
        <f t="shared" ref="N24" si="19">N23*0.003</f>
        <v>0</v>
      </c>
      <c r="O24" s="113"/>
      <c r="P24" s="112">
        <f t="shared" ref="P24" si="20">P23*0.003</f>
        <v>0</v>
      </c>
      <c r="Q24" s="113"/>
      <c r="R24" s="112">
        <f t="shared" ref="R24" si="21">R23*0.003</f>
        <v>0</v>
      </c>
      <c r="S24" s="113"/>
      <c r="T24" s="112">
        <f t="shared" ref="T24" si="22">T23*0.003</f>
        <v>0</v>
      </c>
      <c r="U24" s="113"/>
      <c r="V24" s="112">
        <f t="shared" ref="V24" si="23">V23*0.003</f>
        <v>0</v>
      </c>
      <c r="W24" s="113"/>
      <c r="X24" s="112">
        <f t="shared" ref="X24" si="24">X23*0.003</f>
        <v>0</v>
      </c>
      <c r="Y24" s="113"/>
      <c r="Z24" s="112">
        <f t="shared" ref="Z24" si="25">Z23*0.003</f>
        <v>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>
        <v>1480</v>
      </c>
      <c r="E25" s="85"/>
      <c r="F25" s="84">
        <v>2050</v>
      </c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1480</v>
      </c>
      <c r="E29" s="93"/>
      <c r="F29" s="92">
        <f>SUM(F25:F28)</f>
        <v>2050</v>
      </c>
      <c r="G29" s="93"/>
      <c r="H29" s="92">
        <f>H24</f>
        <v>311.06400000000002</v>
      </c>
      <c r="I29" s="93"/>
      <c r="J29" s="92">
        <f t="shared" ref="J29" si="26">SUM(J24:J28)</f>
        <v>0</v>
      </c>
      <c r="K29" s="93"/>
      <c r="L29" s="92">
        <f t="shared" ref="L29" si="27">SUM(L24:L28)</f>
        <v>0</v>
      </c>
      <c r="M29" s="93"/>
      <c r="N29" s="92">
        <f t="shared" ref="N29" si="28">SUM(N24:N28)</f>
        <v>0</v>
      </c>
      <c r="O29" s="93"/>
      <c r="P29" s="92">
        <f t="shared" ref="P29" si="29">SUM(P24:P28)</f>
        <v>0</v>
      </c>
      <c r="Q29" s="93"/>
      <c r="R29" s="92">
        <f t="shared" ref="R29" si="30">SUM(R24:R28)</f>
        <v>0</v>
      </c>
      <c r="S29" s="93"/>
      <c r="T29" s="92">
        <f t="shared" ref="T29" si="31">SUM(T24:T28)</f>
        <v>0</v>
      </c>
      <c r="U29" s="93"/>
      <c r="V29" s="92">
        <f t="shared" ref="V29" si="32">SUM(V24:V28)</f>
        <v>0</v>
      </c>
      <c r="W29" s="93"/>
      <c r="X29" s="92">
        <f t="shared" ref="X29" si="33">SUM(X24:X28)</f>
        <v>0</v>
      </c>
      <c r="Y29" s="93"/>
      <c r="Z29" s="92">
        <f t="shared" ref="Z29" si="34">SUM(Z24:Z28)</f>
        <v>0</v>
      </c>
      <c r="AA29" s="121"/>
      <c r="AB29" s="122">
        <f t="shared" ref="AB29" si="35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147857</v>
      </c>
      <c r="E30" s="110"/>
      <c r="F30" s="109">
        <f>F23-F29</f>
        <v>119200</v>
      </c>
      <c r="G30" s="110"/>
      <c r="H30" s="109">
        <f>H23-H29</f>
        <v>103376.936</v>
      </c>
      <c r="I30" s="110"/>
      <c r="J30" s="109">
        <f>J23-J29</f>
        <v>64000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18">
        <f>D30+F30+H30+J30+L30+N30</f>
        <v>434433.93599999999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673D-28FF-4A39-9684-8135B8F4C098}">
  <dimension ref="A1:AC30"/>
  <sheetViews>
    <sheetView workbookViewId="0">
      <selection activeCell="J25" sqref="J25:K2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79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>
        <v>11</v>
      </c>
      <c r="E7" s="4" t="s">
        <v>21</v>
      </c>
      <c r="F7" s="3">
        <v>15</v>
      </c>
      <c r="G7" s="4" t="s">
        <v>21</v>
      </c>
      <c r="H7" s="3">
        <v>7</v>
      </c>
      <c r="I7" s="4" t="s">
        <v>21</v>
      </c>
      <c r="J7" s="3">
        <v>1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>
        <v>13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8000</v>
      </c>
      <c r="M11" s="82"/>
      <c r="N11" s="81">
        <v>8000</v>
      </c>
      <c r="O11" s="82"/>
      <c r="P11" s="81">
        <v>8600</v>
      </c>
      <c r="Q11" s="82"/>
      <c r="R11" s="81">
        <v>8600</v>
      </c>
      <c r="S11" s="82"/>
      <c r="T11" s="81">
        <v>8600</v>
      </c>
      <c r="U11" s="82"/>
      <c r="V11" s="81">
        <v>8600</v>
      </c>
      <c r="W11" s="82"/>
      <c r="X11" s="81">
        <v>8600</v>
      </c>
      <c r="Y11" s="82"/>
      <c r="Z11" s="81">
        <v>8600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1328</v>
      </c>
      <c r="E12" s="85"/>
      <c r="F12" s="84">
        <v>1328</v>
      </c>
      <c r="G12" s="85"/>
      <c r="H12" s="84">
        <v>1343</v>
      </c>
      <c r="I12" s="85"/>
      <c r="J12" s="84">
        <v>1343</v>
      </c>
      <c r="K12" s="85"/>
      <c r="L12" s="84">
        <v>1344</v>
      </c>
      <c r="M12" s="85"/>
      <c r="N12" s="84">
        <v>1344</v>
      </c>
      <c r="O12" s="85"/>
      <c r="P12" s="84">
        <v>1344</v>
      </c>
      <c r="Q12" s="85"/>
      <c r="R12" s="84">
        <v>1344</v>
      </c>
      <c r="S12" s="85"/>
      <c r="T12" s="84">
        <v>1344</v>
      </c>
      <c r="U12" s="85"/>
      <c r="V12" s="84">
        <v>1344</v>
      </c>
      <c r="W12" s="85"/>
      <c r="X12" s="84">
        <v>1344</v>
      </c>
      <c r="Y12" s="85"/>
      <c r="Z12" s="84">
        <v>1344</v>
      </c>
      <c r="AA12" s="87"/>
      <c r="AB12" s="126"/>
      <c r="AC12" s="127"/>
    </row>
    <row r="13" spans="1:29" ht="24.75" customHeight="1">
      <c r="A13" s="88" t="s">
        <v>27</v>
      </c>
      <c r="B13" s="89"/>
      <c r="C13" s="40"/>
      <c r="D13" s="84">
        <v>10000</v>
      </c>
      <c r="E13" s="85"/>
      <c r="F13" s="84">
        <v>10000</v>
      </c>
      <c r="G13" s="85"/>
      <c r="H13" s="84">
        <v>10750</v>
      </c>
      <c r="I13" s="85"/>
      <c r="J13" s="84">
        <v>10750</v>
      </c>
      <c r="K13" s="85"/>
      <c r="L13" s="84">
        <v>10750</v>
      </c>
      <c r="M13" s="85"/>
      <c r="N13" s="84">
        <v>10750</v>
      </c>
      <c r="O13" s="85"/>
      <c r="P13" s="84">
        <v>10750</v>
      </c>
      <c r="Q13" s="85"/>
      <c r="R13" s="84">
        <v>10750</v>
      </c>
      <c r="S13" s="85"/>
      <c r="T13" s="84">
        <v>10750</v>
      </c>
      <c r="U13" s="85"/>
      <c r="V13" s="84">
        <v>10750</v>
      </c>
      <c r="W13" s="85"/>
      <c r="X13" s="84">
        <v>10750</v>
      </c>
      <c r="Y13" s="85"/>
      <c r="Z13" s="84">
        <v>10750</v>
      </c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>
        <v>1563</v>
      </c>
      <c r="E14" s="91"/>
      <c r="F14" s="90">
        <v>1563</v>
      </c>
      <c r="G14" s="91"/>
      <c r="H14" s="90">
        <v>1680</v>
      </c>
      <c r="I14" s="91"/>
      <c r="J14" s="90">
        <v>1680</v>
      </c>
      <c r="K14" s="91"/>
      <c r="L14" s="90">
        <v>1680</v>
      </c>
      <c r="M14" s="91"/>
      <c r="N14" s="90">
        <v>1680</v>
      </c>
      <c r="O14" s="91"/>
      <c r="P14" s="90">
        <v>1680</v>
      </c>
      <c r="Q14" s="91"/>
      <c r="R14" s="90">
        <v>1680</v>
      </c>
      <c r="S14" s="91"/>
      <c r="T14" s="90">
        <v>1680</v>
      </c>
      <c r="U14" s="91"/>
      <c r="V14" s="90">
        <v>1680</v>
      </c>
      <c r="W14" s="91"/>
      <c r="X14" s="90">
        <v>1680</v>
      </c>
      <c r="Y14" s="91"/>
      <c r="Z14" s="90">
        <v>1680</v>
      </c>
      <c r="AA14" s="95"/>
      <c r="AB14" s="134"/>
      <c r="AC14" s="135"/>
    </row>
    <row r="15" spans="1:29" ht="24.75" customHeight="1" thickTop="1">
      <c r="A15" s="138" t="s">
        <v>42</v>
      </c>
      <c r="B15" s="20"/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/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>
        <v>6000</v>
      </c>
      <c r="E17" s="85"/>
      <c r="F17" s="84">
        <v>7500</v>
      </c>
      <c r="G17" s="85"/>
      <c r="H17" s="84">
        <v>3500</v>
      </c>
      <c r="I17" s="85"/>
      <c r="J17" s="84">
        <v>500</v>
      </c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>
        <v>4000</v>
      </c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INT(D7*D11+D9*D12+D8*D13+D17)</f>
        <v>121264</v>
      </c>
      <c r="E21" s="82"/>
      <c r="F21" s="81">
        <f>INT(F7*F11+F8*F13+F10*F12+F15+F16+F17+F18+F19+F9*F12+F20)</f>
        <v>127500</v>
      </c>
      <c r="G21" s="82"/>
      <c r="H21" s="81">
        <f>INT(H7*H11+H8*H13+H10*H12+H15+H16+H17+H18+H19+H20+H9*H12)</f>
        <v>63500</v>
      </c>
      <c r="I21" s="82"/>
      <c r="J21" s="81">
        <f t="shared" ref="J21" si="0">INT(J7*J11+J8*J13+J10*J12+J15+J16+J17+J18+J19+J20)</f>
        <v>8500</v>
      </c>
      <c r="K21" s="82"/>
      <c r="L21" s="81">
        <f t="shared" ref="L21" si="1">INT(L7*L11+L8*L13+L10*L12+L15+L16+L17+L18+L19+L20)</f>
        <v>0</v>
      </c>
      <c r="M21" s="82"/>
      <c r="N21" s="81">
        <f t="shared" ref="N21" si="2">INT(N7*N11+N8*N13+N10*N12+N15+N16+N17+N18+N19+N20)</f>
        <v>0</v>
      </c>
      <c r="O21" s="82"/>
      <c r="P21" s="81">
        <f t="shared" ref="P21" si="3">INT(P7*P11+P8*P13+P10*P12+P15+P16+P17+P18+P19+P20)</f>
        <v>0</v>
      </c>
      <c r="Q21" s="82"/>
      <c r="R21" s="81">
        <f t="shared" ref="R21" si="4">INT(R7*R11+R8*R13+R10*R12+R15+R16+R17+R18+R19+R20)</f>
        <v>0</v>
      </c>
      <c r="S21" s="82"/>
      <c r="T21" s="81">
        <f t="shared" ref="T21" si="5">INT(T7*T11+T8*T13+T10*T12+T15+T16+T17+T18+T19+T20)</f>
        <v>0</v>
      </c>
      <c r="U21" s="82"/>
      <c r="V21" s="81">
        <f t="shared" ref="V21" si="6">INT(V7*V11+V8*V13+V10*V12+V15+V16+V17+V18+V19+V20)</f>
        <v>0</v>
      </c>
      <c r="W21" s="82"/>
      <c r="X21" s="81">
        <f t="shared" ref="X21" si="7">INT(X7*X11+X8*X13+X10*X12+X15+X16+X17+X18+X19+X20)</f>
        <v>0</v>
      </c>
      <c r="Y21" s="82"/>
      <c r="Z21" s="81">
        <f t="shared" ref="Z21" si="8">INT(Z7*Z11+Z8*Z13+Z10*Z12+Z15+Z16+Z17+Z18+Z19+Z20)</f>
        <v>0</v>
      </c>
      <c r="AA21" s="82"/>
      <c r="AB21" s="122">
        <f>D21+F21+H21+J21+L21+N21</f>
        <v>320764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</f>
        <v>121264</v>
      </c>
      <c r="E23" s="98"/>
      <c r="F23" s="97">
        <f t="shared" ref="F23" si="9">F21+F22</f>
        <v>127500</v>
      </c>
      <c r="G23" s="98"/>
      <c r="H23" s="97">
        <f t="shared" ref="H23" si="10">H21+H22</f>
        <v>63500</v>
      </c>
      <c r="I23" s="98"/>
      <c r="J23" s="97">
        <f t="shared" ref="J23" si="11">J21+J22</f>
        <v>8500</v>
      </c>
      <c r="K23" s="98"/>
      <c r="L23" s="97">
        <f t="shared" ref="L23" si="12">L21+L22</f>
        <v>0</v>
      </c>
      <c r="M23" s="98"/>
      <c r="N23" s="97">
        <f t="shared" ref="N23" si="13">N21+N22</f>
        <v>0</v>
      </c>
      <c r="O23" s="98"/>
      <c r="P23" s="97">
        <f t="shared" ref="P23" si="14">P21+P22</f>
        <v>0</v>
      </c>
      <c r="Q23" s="98"/>
      <c r="R23" s="97">
        <f t="shared" ref="R23" si="15">R21+R22</f>
        <v>0</v>
      </c>
      <c r="S23" s="98"/>
      <c r="T23" s="97">
        <f t="shared" ref="T23" si="16">T21+T22</f>
        <v>0</v>
      </c>
      <c r="U23" s="98"/>
      <c r="V23" s="97">
        <f t="shared" ref="V23" si="17">V21+V22</f>
        <v>0</v>
      </c>
      <c r="W23" s="98"/>
      <c r="X23" s="97">
        <f t="shared" ref="X23" si="18">X21+X22</f>
        <v>0</v>
      </c>
      <c r="Y23" s="98"/>
      <c r="Z23" s="97">
        <f t="shared" ref="Z23" si="19">Z21+Z22</f>
        <v>0</v>
      </c>
      <c r="AA23" s="98"/>
      <c r="AB23" s="128">
        <f>D23+F23+H23+J23+L23+N23</f>
        <v>320764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/>
      <c r="E24" s="113"/>
      <c r="F24" s="112"/>
      <c r="G24" s="113"/>
      <c r="H24" s="112">
        <f t="shared" ref="H24" si="20">H23*0.003</f>
        <v>190.5</v>
      </c>
      <c r="I24" s="113"/>
      <c r="J24" s="112"/>
      <c r="K24" s="113"/>
      <c r="L24" s="112">
        <f t="shared" ref="L24" si="21">L23*0.003</f>
        <v>0</v>
      </c>
      <c r="M24" s="113"/>
      <c r="N24" s="112">
        <f t="shared" ref="N24" si="22">N23*0.003</f>
        <v>0</v>
      </c>
      <c r="O24" s="113"/>
      <c r="P24" s="112">
        <f t="shared" ref="P24" si="23">P23*0.003</f>
        <v>0</v>
      </c>
      <c r="Q24" s="113"/>
      <c r="R24" s="112">
        <f t="shared" ref="R24" si="24">R23*0.003</f>
        <v>0</v>
      </c>
      <c r="S24" s="113"/>
      <c r="T24" s="112">
        <f t="shared" ref="T24" si="25">T23*0.003</f>
        <v>0</v>
      </c>
      <c r="U24" s="113"/>
      <c r="V24" s="112">
        <f t="shared" ref="V24" si="26">V23*0.003</f>
        <v>0</v>
      </c>
      <c r="W24" s="113"/>
      <c r="X24" s="112">
        <f t="shared" ref="X24" si="27">X23*0.003</f>
        <v>0</v>
      </c>
      <c r="Y24" s="113"/>
      <c r="Z24" s="112">
        <f t="shared" ref="Z24" si="28">Z23*0.003</f>
        <v>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>
        <v>2050</v>
      </c>
      <c r="E25" s="85"/>
      <c r="F25" s="84">
        <v>2350</v>
      </c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2050</v>
      </c>
      <c r="E29" s="93"/>
      <c r="F29" s="92">
        <f t="shared" ref="F29" si="29">SUM(F24:F28)</f>
        <v>2350</v>
      </c>
      <c r="G29" s="93"/>
      <c r="H29" s="92">
        <f t="shared" ref="H29" si="30">SUM(H24:H28)</f>
        <v>190.5</v>
      </c>
      <c r="I29" s="93"/>
      <c r="J29" s="92">
        <f t="shared" ref="J29" si="31">SUM(J24:J28)</f>
        <v>0</v>
      </c>
      <c r="K29" s="93"/>
      <c r="L29" s="92">
        <f t="shared" ref="L29" si="32">SUM(L24:L28)</f>
        <v>0</v>
      </c>
      <c r="M29" s="93"/>
      <c r="N29" s="92">
        <f t="shared" ref="N29" si="33">SUM(N24:N28)</f>
        <v>0</v>
      </c>
      <c r="O29" s="93"/>
      <c r="P29" s="92">
        <f t="shared" ref="P29" si="34">SUM(P24:P28)</f>
        <v>0</v>
      </c>
      <c r="Q29" s="93"/>
      <c r="R29" s="92">
        <f t="shared" ref="R29" si="35">SUM(R24:R28)</f>
        <v>0</v>
      </c>
      <c r="S29" s="93"/>
      <c r="T29" s="92">
        <f t="shared" ref="T29" si="36">SUM(T24:T28)</f>
        <v>0</v>
      </c>
      <c r="U29" s="93"/>
      <c r="V29" s="92">
        <f t="shared" ref="V29" si="37">SUM(V24:V28)</f>
        <v>0</v>
      </c>
      <c r="W29" s="93"/>
      <c r="X29" s="92">
        <f t="shared" ref="X29" si="38">SUM(X24:X28)</f>
        <v>0</v>
      </c>
      <c r="Y29" s="93"/>
      <c r="Z29" s="92">
        <f t="shared" ref="Z29" si="39">SUM(Z24:Z28)</f>
        <v>0</v>
      </c>
      <c r="AA29" s="121"/>
      <c r="AB29" s="122">
        <f t="shared" ref="AB29" si="40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119214</v>
      </c>
      <c r="E30" s="110"/>
      <c r="F30" s="109">
        <f>F23-F29</f>
        <v>125150</v>
      </c>
      <c r="G30" s="110"/>
      <c r="H30" s="109">
        <f>H23-H29</f>
        <v>63309.5</v>
      </c>
      <c r="I30" s="110"/>
      <c r="J30" s="109">
        <f>J23-J29</f>
        <v>8500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18">
        <f>D30+F30+H30+J30+L30+N30</f>
        <v>316173.5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CE52-7B3B-470E-869D-8A78F1485AD2}">
  <dimension ref="A1:AC30"/>
  <sheetViews>
    <sheetView workbookViewId="0">
      <selection activeCell="K34" sqref="K3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80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>
        <v>8</v>
      </c>
      <c r="E7" s="4" t="s">
        <v>21</v>
      </c>
      <c r="F7" s="3"/>
      <c r="G7" s="4" t="s">
        <v>21</v>
      </c>
      <c r="H7" s="3">
        <v>10</v>
      </c>
      <c r="I7" s="4" t="s">
        <v>21</v>
      </c>
      <c r="J7" s="3">
        <v>6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>
        <v>3</v>
      </c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8000</v>
      </c>
      <c r="M11" s="82"/>
      <c r="N11" s="81">
        <v>8000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1250</v>
      </c>
      <c r="E12" s="85"/>
      <c r="F12" s="84">
        <v>1250</v>
      </c>
      <c r="G12" s="85"/>
      <c r="H12" s="84">
        <v>1250</v>
      </c>
      <c r="I12" s="85"/>
      <c r="J12" s="84">
        <v>1250</v>
      </c>
      <c r="K12" s="85"/>
      <c r="L12" s="84">
        <v>1250</v>
      </c>
      <c r="M12" s="85"/>
      <c r="N12" s="84">
        <v>1250</v>
      </c>
      <c r="O12" s="85"/>
      <c r="P12" s="84">
        <v>1250</v>
      </c>
      <c r="Q12" s="85"/>
      <c r="R12" s="84">
        <v>1250</v>
      </c>
      <c r="S12" s="85"/>
      <c r="T12" s="84">
        <v>1250</v>
      </c>
      <c r="U12" s="85"/>
      <c r="V12" s="84">
        <v>1250</v>
      </c>
      <c r="W12" s="85"/>
      <c r="X12" s="84">
        <v>1250</v>
      </c>
      <c r="Y12" s="85"/>
      <c r="Z12" s="84">
        <v>1250</v>
      </c>
      <c r="AA12" s="87"/>
      <c r="AB12" s="126"/>
      <c r="AC12" s="12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5"/>
      <c r="AB14" s="134"/>
      <c r="AC14" s="135"/>
    </row>
    <row r="15" spans="1:29" ht="24.75" customHeight="1" thickTop="1">
      <c r="A15" s="138" t="s">
        <v>42</v>
      </c>
      <c r="B15" s="20"/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/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>
        <v>22686</v>
      </c>
      <c r="E20" s="91"/>
      <c r="F20" s="90"/>
      <c r="G20" s="91"/>
      <c r="H20" s="90">
        <v>1200</v>
      </c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INT(D7*D11+D8*D13+D10*D12+D15+D16+D17+D18+D19+D20+D9*D12)</f>
        <v>90436</v>
      </c>
      <c r="E21" s="82"/>
      <c r="F21" s="81">
        <f>INT(F7*F11+F8*F13+F10*F12+F15+F16+F17+F18+F19+F9*F12+F20)</f>
        <v>0</v>
      </c>
      <c r="G21" s="82"/>
      <c r="H21" s="81">
        <f>INT(H7*H11+H8*H13+H10*H12+H15+H16+H17+H18+H19+H20+H9*H12)</f>
        <v>81200</v>
      </c>
      <c r="I21" s="82"/>
      <c r="J21" s="81">
        <f t="shared" ref="J21" si="0">INT(J7*J11+J8*J13+J10*J12+J15+J16+J17+J18+J19+J20)</f>
        <v>48000</v>
      </c>
      <c r="K21" s="82"/>
      <c r="L21" s="81">
        <f t="shared" ref="L21" si="1">INT(L7*L11+L8*L13+L10*L12+L15+L16+L17+L18+L19+L20)</f>
        <v>0</v>
      </c>
      <c r="M21" s="82"/>
      <c r="N21" s="81">
        <f t="shared" ref="N21" si="2">INT(N7*N11+N8*N13+N10*N12+N15+N16+N17+N18+N19+N20)</f>
        <v>0</v>
      </c>
      <c r="O21" s="82"/>
      <c r="P21" s="81">
        <f t="shared" ref="P21" si="3">INT(P7*P11+P8*P13+P10*P12+P15+P16+P17+P18+P19+P20)</f>
        <v>0</v>
      </c>
      <c r="Q21" s="82"/>
      <c r="R21" s="81">
        <f t="shared" ref="R21" si="4">INT(R7*R11+R8*R13+R10*R12+R15+R16+R17+R18+R19+R20)</f>
        <v>0</v>
      </c>
      <c r="S21" s="82"/>
      <c r="T21" s="81">
        <f t="shared" ref="T21" si="5">INT(T7*T11+T8*T13+T10*T12+T15+T16+T17+T18+T19+T20)</f>
        <v>0</v>
      </c>
      <c r="U21" s="82"/>
      <c r="V21" s="81">
        <f t="shared" ref="V21" si="6">INT(V7*V11+V8*V13+V10*V12+V15+V16+V17+V18+V19+V20)</f>
        <v>0</v>
      </c>
      <c r="W21" s="82"/>
      <c r="X21" s="81">
        <f t="shared" ref="X21" si="7">INT(X7*X11+X8*X13+X10*X12+X15+X16+X17+X18+X19+X20)</f>
        <v>0</v>
      </c>
      <c r="Y21" s="82"/>
      <c r="Z21" s="81">
        <f t="shared" ref="Z21" si="8">INT(Z7*Z11+Z8*Z13+Z10*Z12+Z15+Z16+Z17+Z18+Z19+Z20)</f>
        <v>0</v>
      </c>
      <c r="AA21" s="82"/>
      <c r="AB21" s="122">
        <f>D21+F21+H21+J21+L21+N21</f>
        <v>219636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</f>
        <v>90436</v>
      </c>
      <c r="E23" s="98"/>
      <c r="F23" s="97">
        <f t="shared" ref="F23" si="9">F21+F22</f>
        <v>0</v>
      </c>
      <c r="G23" s="98"/>
      <c r="H23" s="97">
        <f t="shared" ref="H23" si="10">H21+H22</f>
        <v>81200</v>
      </c>
      <c r="I23" s="98"/>
      <c r="J23" s="97">
        <f t="shared" ref="J23" si="11">J21+J22</f>
        <v>48000</v>
      </c>
      <c r="K23" s="98"/>
      <c r="L23" s="97">
        <f t="shared" ref="L23" si="12">L21+L22</f>
        <v>0</v>
      </c>
      <c r="M23" s="98"/>
      <c r="N23" s="97">
        <f t="shared" ref="N23" si="13">N21+N22</f>
        <v>0</v>
      </c>
      <c r="O23" s="98"/>
      <c r="P23" s="97">
        <f t="shared" ref="P23" si="14">P21+P22</f>
        <v>0</v>
      </c>
      <c r="Q23" s="98"/>
      <c r="R23" s="97">
        <f t="shared" ref="R23" si="15">R21+R22</f>
        <v>0</v>
      </c>
      <c r="S23" s="98"/>
      <c r="T23" s="97">
        <f t="shared" ref="T23" si="16">T21+T22</f>
        <v>0</v>
      </c>
      <c r="U23" s="98"/>
      <c r="V23" s="97">
        <f t="shared" ref="V23" si="17">V21+V22</f>
        <v>0</v>
      </c>
      <c r="W23" s="98"/>
      <c r="X23" s="97">
        <f t="shared" ref="X23" si="18">X21+X22</f>
        <v>0</v>
      </c>
      <c r="Y23" s="98"/>
      <c r="Z23" s="97">
        <f t="shared" ref="Z23" si="19">Z21+Z22</f>
        <v>0</v>
      </c>
      <c r="AA23" s="98"/>
      <c r="AB23" s="128">
        <f>D23+F23+H23+J23+L23+N23</f>
        <v>219636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/>
      <c r="E24" s="113"/>
      <c r="F24" s="112">
        <f>F23*0.003</f>
        <v>0</v>
      </c>
      <c r="G24" s="113"/>
      <c r="H24" s="112"/>
      <c r="I24" s="113"/>
      <c r="J24" s="112"/>
      <c r="K24" s="113"/>
      <c r="L24" s="112">
        <f t="shared" ref="L24" si="20">L23*0.003</f>
        <v>0</v>
      </c>
      <c r="M24" s="113"/>
      <c r="N24" s="112">
        <f t="shared" ref="N24" si="21">N23*0.003</f>
        <v>0</v>
      </c>
      <c r="O24" s="113"/>
      <c r="P24" s="112">
        <f t="shared" ref="P24" si="22">P23*0.003</f>
        <v>0</v>
      </c>
      <c r="Q24" s="113"/>
      <c r="R24" s="112">
        <f t="shared" ref="R24" si="23">R23*0.003</f>
        <v>0</v>
      </c>
      <c r="S24" s="113"/>
      <c r="T24" s="112">
        <f t="shared" ref="T24" si="24">T23*0.003</f>
        <v>0</v>
      </c>
      <c r="U24" s="113"/>
      <c r="V24" s="112">
        <f t="shared" ref="V24" si="25">V23*0.003</f>
        <v>0</v>
      </c>
      <c r="W24" s="113"/>
      <c r="X24" s="112">
        <f t="shared" ref="X24" si="26">X23*0.003</f>
        <v>0</v>
      </c>
      <c r="Y24" s="113"/>
      <c r="Z24" s="112">
        <f t="shared" ref="Z24" si="27">Z23*0.003</f>
        <v>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>
        <v>1750</v>
      </c>
      <c r="E28" s="115"/>
      <c r="F28" s="114"/>
      <c r="G28" s="115"/>
      <c r="H28" s="114">
        <v>1000</v>
      </c>
      <c r="I28" s="115"/>
      <c r="J28" s="114">
        <v>1250</v>
      </c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1750</v>
      </c>
      <c r="E29" s="93"/>
      <c r="F29" s="92">
        <f t="shared" ref="F29" si="28">SUM(F24:F28)</f>
        <v>0</v>
      </c>
      <c r="G29" s="93"/>
      <c r="H29" s="92">
        <f t="shared" ref="H29" si="29">SUM(H24:H28)</f>
        <v>1000</v>
      </c>
      <c r="I29" s="93"/>
      <c r="J29" s="92">
        <f t="shared" ref="J29" si="30">SUM(J24:J28)</f>
        <v>1250</v>
      </c>
      <c r="K29" s="93"/>
      <c r="L29" s="92">
        <f t="shared" ref="L29" si="31">SUM(L24:L28)</f>
        <v>0</v>
      </c>
      <c r="M29" s="93"/>
      <c r="N29" s="92">
        <f t="shared" ref="N29" si="32">SUM(N24:N28)</f>
        <v>0</v>
      </c>
      <c r="O29" s="93"/>
      <c r="P29" s="92">
        <f t="shared" ref="P29" si="33">SUM(P24:P28)</f>
        <v>0</v>
      </c>
      <c r="Q29" s="93"/>
      <c r="R29" s="92">
        <f t="shared" ref="R29" si="34">SUM(R24:R28)</f>
        <v>0</v>
      </c>
      <c r="S29" s="93"/>
      <c r="T29" s="92">
        <f t="shared" ref="T29" si="35">SUM(T24:T28)</f>
        <v>0</v>
      </c>
      <c r="U29" s="93"/>
      <c r="V29" s="92">
        <f t="shared" ref="V29" si="36">SUM(V24:V28)</f>
        <v>0</v>
      </c>
      <c r="W29" s="93"/>
      <c r="X29" s="92">
        <f t="shared" ref="X29" si="37">SUM(X24:X28)</f>
        <v>0</v>
      </c>
      <c r="Y29" s="93"/>
      <c r="Z29" s="92">
        <f t="shared" ref="Z29" si="38">SUM(Z24:Z28)</f>
        <v>0</v>
      </c>
      <c r="AA29" s="121"/>
      <c r="AB29" s="122">
        <f t="shared" ref="AB29" si="39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88686</v>
      </c>
      <c r="E30" s="110"/>
      <c r="F30" s="109">
        <f>F23-F29</f>
        <v>0</v>
      </c>
      <c r="G30" s="110"/>
      <c r="H30" s="109">
        <f>H23-H29</f>
        <v>80200</v>
      </c>
      <c r="I30" s="110"/>
      <c r="J30" s="109">
        <f>J23-J29</f>
        <v>46750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18">
        <f>D30+F30+H30+J30+L30+N30</f>
        <v>215636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D840-7EEC-4239-B0B3-6553E180856E}">
  <dimension ref="A1:AC30"/>
  <sheetViews>
    <sheetView workbookViewId="0">
      <selection activeCell="D25" sqref="D25:E2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81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>
        <v>5</v>
      </c>
      <c r="E7" s="4" t="s">
        <v>21</v>
      </c>
      <c r="F7" s="3">
        <v>11</v>
      </c>
      <c r="G7" s="4" t="s">
        <v>21</v>
      </c>
      <c r="H7" s="3">
        <v>4</v>
      </c>
      <c r="I7" s="4" t="s">
        <v>21</v>
      </c>
      <c r="J7" s="3">
        <v>2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8600</v>
      </c>
      <c r="M11" s="82"/>
      <c r="N11" s="81">
        <v>8600</v>
      </c>
      <c r="O11" s="82"/>
      <c r="P11" s="81">
        <v>8600</v>
      </c>
      <c r="Q11" s="82"/>
      <c r="R11" s="81">
        <v>8600</v>
      </c>
      <c r="S11" s="82"/>
      <c r="T11" s="81">
        <v>8600</v>
      </c>
      <c r="U11" s="82"/>
      <c r="V11" s="81">
        <v>8600</v>
      </c>
      <c r="W11" s="82"/>
      <c r="X11" s="81">
        <v>8600</v>
      </c>
      <c r="Y11" s="82"/>
      <c r="Z11" s="81">
        <v>8600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1250</v>
      </c>
      <c r="E12" s="85"/>
      <c r="F12" s="84">
        <v>1250</v>
      </c>
      <c r="G12" s="85"/>
      <c r="H12" s="84">
        <v>1250</v>
      </c>
      <c r="I12" s="85"/>
      <c r="J12" s="84">
        <v>1250</v>
      </c>
      <c r="K12" s="85"/>
      <c r="L12" s="84">
        <v>1344</v>
      </c>
      <c r="M12" s="85"/>
      <c r="N12" s="84">
        <v>1344</v>
      </c>
      <c r="O12" s="85"/>
      <c r="P12" s="84">
        <v>1344</v>
      </c>
      <c r="Q12" s="85"/>
      <c r="R12" s="84">
        <v>1344</v>
      </c>
      <c r="S12" s="85"/>
      <c r="T12" s="84">
        <v>1344</v>
      </c>
      <c r="U12" s="85"/>
      <c r="V12" s="84">
        <v>1344</v>
      </c>
      <c r="W12" s="85"/>
      <c r="X12" s="84">
        <v>1344</v>
      </c>
      <c r="Y12" s="85"/>
      <c r="Z12" s="84">
        <v>1344</v>
      </c>
      <c r="AA12" s="87"/>
      <c r="AB12" s="126"/>
      <c r="AC12" s="12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5"/>
      <c r="AB14" s="134"/>
      <c r="AC14" s="135"/>
    </row>
    <row r="15" spans="1:29" ht="24.75" customHeight="1" thickTop="1">
      <c r="A15" s="138" t="s">
        <v>42</v>
      </c>
      <c r="B15" s="20"/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/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>
        <v>1830</v>
      </c>
      <c r="E18" s="85"/>
      <c r="F18" s="84">
        <v>2044</v>
      </c>
      <c r="G18" s="85"/>
      <c r="H18" s="84">
        <v>1906</v>
      </c>
      <c r="I18" s="85"/>
      <c r="J18" s="84">
        <v>294</v>
      </c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>
        <v>50686</v>
      </c>
      <c r="E20" s="91"/>
      <c r="F20" s="90">
        <v>10000</v>
      </c>
      <c r="G20" s="91"/>
      <c r="H20" s="90">
        <v>30000</v>
      </c>
      <c r="I20" s="91"/>
      <c r="J20" s="90">
        <v>35000</v>
      </c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INT(D7*D11+D8*D13+D10*D12+D15+D16+D17+D18+D19+D20+D9*D12)</f>
        <v>92516</v>
      </c>
      <c r="E21" s="82"/>
      <c r="F21" s="81">
        <f>INT(F7*F11+F8*F13+F10*F12+F15+F16+F17+F18+F19+F9*F12+F20)</f>
        <v>100044</v>
      </c>
      <c r="G21" s="82"/>
      <c r="H21" s="81">
        <f>H7*H11+H18+H20</f>
        <v>63906</v>
      </c>
      <c r="I21" s="82"/>
      <c r="J21" s="81">
        <f>J7*J11</f>
        <v>16000</v>
      </c>
      <c r="K21" s="82"/>
      <c r="L21" s="81">
        <f t="shared" ref="L21" si="0">INT(L7*L11+L8*L13+L10*L12+L15+L16+L17+L18+L19+L20)</f>
        <v>0</v>
      </c>
      <c r="M21" s="82"/>
      <c r="N21" s="81">
        <f t="shared" ref="N21" si="1">INT(N7*N11+N8*N13+N10*N12+N15+N16+N17+N18+N19+N20)</f>
        <v>0</v>
      </c>
      <c r="O21" s="82"/>
      <c r="P21" s="81">
        <f t="shared" ref="P21" si="2">INT(P7*P11+P8*P13+P10*P12+P15+P16+P17+P18+P19+P20)</f>
        <v>0</v>
      </c>
      <c r="Q21" s="82"/>
      <c r="R21" s="81">
        <f t="shared" ref="R21" si="3">INT(R7*R11+R8*R13+R10*R12+R15+R16+R17+R18+R19+R20)</f>
        <v>0</v>
      </c>
      <c r="S21" s="82"/>
      <c r="T21" s="81">
        <f t="shared" ref="T21" si="4">INT(T7*T11+T8*T13+T10*T12+T15+T16+T17+T18+T19+T20)</f>
        <v>0</v>
      </c>
      <c r="U21" s="82"/>
      <c r="V21" s="81">
        <f t="shared" ref="V21" si="5">INT(V7*V11+V8*V13+V10*V12+V15+V16+V17+V18+V19+V20)</f>
        <v>0</v>
      </c>
      <c r="W21" s="82"/>
      <c r="X21" s="81">
        <f t="shared" ref="X21" si="6">INT(X7*X11+X8*X13+X10*X12+X15+X16+X17+X18+X19+X20)</f>
        <v>0</v>
      </c>
      <c r="Y21" s="82"/>
      <c r="Z21" s="81">
        <f t="shared" ref="Z21" si="7">INT(Z7*Z11+Z8*Z13+Z10*Z12+Z15+Z16+Z17+Z18+Z19+Z20)</f>
        <v>0</v>
      </c>
      <c r="AA21" s="82"/>
      <c r="AB21" s="122">
        <f>D21+F21+H21+J21+L21+N21</f>
        <v>272466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D7*D11+D18+D20</f>
        <v>92516</v>
      </c>
      <c r="E23" s="98"/>
      <c r="F23" s="97">
        <f t="shared" ref="F23" si="8">F21+F22</f>
        <v>100044</v>
      </c>
      <c r="G23" s="98"/>
      <c r="H23" s="97">
        <f t="shared" ref="H23" si="9">H21+H22</f>
        <v>63906</v>
      </c>
      <c r="I23" s="98"/>
      <c r="J23" s="97">
        <f t="shared" ref="J23" si="10">J21+J22</f>
        <v>16000</v>
      </c>
      <c r="K23" s="98"/>
      <c r="L23" s="97">
        <f t="shared" ref="L23" si="11">L21+L22</f>
        <v>0</v>
      </c>
      <c r="M23" s="98"/>
      <c r="N23" s="97">
        <f t="shared" ref="N23" si="12">N21+N22</f>
        <v>0</v>
      </c>
      <c r="O23" s="98"/>
      <c r="P23" s="97">
        <f t="shared" ref="P23" si="13">P21+P22</f>
        <v>0</v>
      </c>
      <c r="Q23" s="98"/>
      <c r="R23" s="97">
        <f t="shared" ref="R23" si="14">R21+R22</f>
        <v>0</v>
      </c>
      <c r="S23" s="98"/>
      <c r="T23" s="97">
        <f t="shared" ref="T23" si="15">T21+T22</f>
        <v>0</v>
      </c>
      <c r="U23" s="98"/>
      <c r="V23" s="97">
        <f t="shared" ref="V23" si="16">V21+V22</f>
        <v>0</v>
      </c>
      <c r="W23" s="98"/>
      <c r="X23" s="97">
        <f t="shared" ref="X23" si="17">X21+X22</f>
        <v>0</v>
      </c>
      <c r="Y23" s="98"/>
      <c r="Z23" s="97">
        <f t="shared" ref="Z23" si="18">Z21+Z22</f>
        <v>0</v>
      </c>
      <c r="AA23" s="98"/>
      <c r="AB23" s="128">
        <f>D23+F23+H23+J23+L23+N23</f>
        <v>272466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>
        <f>340</f>
        <v>340</v>
      </c>
      <c r="E24" s="113"/>
      <c r="F24" s="112">
        <v>830</v>
      </c>
      <c r="G24" s="113"/>
      <c r="H24" s="112">
        <f>H23*0.003</f>
        <v>191.71800000000002</v>
      </c>
      <c r="I24" s="113"/>
      <c r="J24" s="112">
        <f>J23*0.003</f>
        <v>48</v>
      </c>
      <c r="K24" s="113"/>
      <c r="L24" s="112">
        <f t="shared" ref="L24" si="19">L23*0.003</f>
        <v>0</v>
      </c>
      <c r="M24" s="113"/>
      <c r="N24" s="112">
        <f t="shared" ref="N24" si="20">N23*0.003</f>
        <v>0</v>
      </c>
      <c r="O24" s="113"/>
      <c r="P24" s="112">
        <f t="shared" ref="P24" si="21">P23*0.003</f>
        <v>0</v>
      </c>
      <c r="Q24" s="113"/>
      <c r="R24" s="112">
        <f t="shared" ref="R24" si="22">R23*0.003</f>
        <v>0</v>
      </c>
      <c r="S24" s="113"/>
      <c r="T24" s="112">
        <f t="shared" ref="T24" si="23">T23*0.003</f>
        <v>0</v>
      </c>
      <c r="U24" s="113"/>
      <c r="V24" s="112">
        <f t="shared" ref="V24" si="24">V23*0.003</f>
        <v>0</v>
      </c>
      <c r="W24" s="113"/>
      <c r="X24" s="112">
        <f t="shared" ref="X24" si="25">X23*0.003</f>
        <v>0</v>
      </c>
      <c r="Y24" s="113"/>
      <c r="Z24" s="112">
        <f t="shared" ref="Z24" si="26">Z23*0.003</f>
        <v>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340</v>
      </c>
      <c r="E29" s="93"/>
      <c r="F29" s="92">
        <f t="shared" ref="F29" si="27">SUM(F24:F28)</f>
        <v>830</v>
      </c>
      <c r="G29" s="93"/>
      <c r="H29" s="92">
        <f t="shared" ref="H29" si="28">SUM(H24:H28)</f>
        <v>191.71800000000002</v>
      </c>
      <c r="I29" s="93"/>
      <c r="J29" s="92">
        <f t="shared" ref="J29" si="29">SUM(J24:J28)</f>
        <v>48</v>
      </c>
      <c r="K29" s="93"/>
      <c r="L29" s="92">
        <f t="shared" ref="L29" si="30">SUM(L24:L28)</f>
        <v>0</v>
      </c>
      <c r="M29" s="93"/>
      <c r="N29" s="92">
        <f t="shared" ref="N29" si="31">SUM(N24:N28)</f>
        <v>0</v>
      </c>
      <c r="O29" s="93"/>
      <c r="P29" s="92">
        <f t="shared" ref="P29" si="32">SUM(P24:P28)</f>
        <v>0</v>
      </c>
      <c r="Q29" s="93"/>
      <c r="R29" s="92">
        <f t="shared" ref="R29" si="33">SUM(R24:R28)</f>
        <v>0</v>
      </c>
      <c r="S29" s="93"/>
      <c r="T29" s="92">
        <f t="shared" ref="T29" si="34">SUM(T24:T28)</f>
        <v>0</v>
      </c>
      <c r="U29" s="93"/>
      <c r="V29" s="92">
        <f t="shared" ref="V29" si="35">SUM(V24:V28)</f>
        <v>0</v>
      </c>
      <c r="W29" s="93"/>
      <c r="X29" s="92">
        <f t="shared" ref="X29" si="36">SUM(X24:X28)</f>
        <v>0</v>
      </c>
      <c r="Y29" s="93"/>
      <c r="Z29" s="92">
        <f t="shared" ref="Z29" si="37">SUM(Z24:Z28)</f>
        <v>0</v>
      </c>
      <c r="AA29" s="121"/>
      <c r="AB29" s="122">
        <f t="shared" ref="AB29" si="38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92176</v>
      </c>
      <c r="E30" s="110"/>
      <c r="F30" s="109">
        <f>F23-F29</f>
        <v>99214</v>
      </c>
      <c r="G30" s="110"/>
      <c r="H30" s="109">
        <f>H23-H29</f>
        <v>63714.281999999999</v>
      </c>
      <c r="I30" s="110"/>
      <c r="J30" s="109">
        <f>J23-J29</f>
        <v>15952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18">
        <f>D30+F30+H30+J30+L30+N30</f>
        <v>271056.28200000001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0AF6-B3F1-4C49-9FC3-11EE1EC39170}">
  <dimension ref="A1:AC30"/>
  <sheetViews>
    <sheetView workbookViewId="0">
      <selection activeCell="F25" sqref="F25:G2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101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44" t="s">
        <v>20</v>
      </c>
      <c r="AC6" s="145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>
        <v>2</v>
      </c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8600</v>
      </c>
      <c r="M11" s="82"/>
      <c r="N11" s="81">
        <v>8600</v>
      </c>
      <c r="O11" s="82"/>
      <c r="P11" s="81">
        <v>8600</v>
      </c>
      <c r="Q11" s="82"/>
      <c r="R11" s="81">
        <v>8600</v>
      </c>
      <c r="S11" s="82"/>
      <c r="T11" s="81">
        <v>8600</v>
      </c>
      <c r="U11" s="82"/>
      <c r="V11" s="81">
        <v>8600</v>
      </c>
      <c r="W11" s="82"/>
      <c r="X11" s="81">
        <v>8600</v>
      </c>
      <c r="Y11" s="82"/>
      <c r="Z11" s="81">
        <v>8600</v>
      </c>
      <c r="AA11" s="83"/>
      <c r="AB11" s="136"/>
      <c r="AC11" s="137"/>
    </row>
    <row r="12" spans="1:29" ht="24.75" customHeight="1">
      <c r="A12" s="39" t="s">
        <v>49</v>
      </c>
      <c r="B12" s="40"/>
      <c r="C12" s="41"/>
      <c r="D12" s="84">
        <v>1250</v>
      </c>
      <c r="E12" s="85"/>
      <c r="F12" s="84">
        <v>1250</v>
      </c>
      <c r="G12" s="85"/>
      <c r="H12" s="84">
        <v>1250</v>
      </c>
      <c r="I12" s="85"/>
      <c r="J12" s="84">
        <v>1250</v>
      </c>
      <c r="K12" s="85"/>
      <c r="L12" s="84">
        <v>1344</v>
      </c>
      <c r="M12" s="85"/>
      <c r="N12" s="84">
        <v>1344</v>
      </c>
      <c r="O12" s="85"/>
      <c r="P12" s="84">
        <v>1344</v>
      </c>
      <c r="Q12" s="85"/>
      <c r="R12" s="84">
        <v>1344</v>
      </c>
      <c r="S12" s="85"/>
      <c r="T12" s="84">
        <v>1344</v>
      </c>
      <c r="U12" s="85"/>
      <c r="V12" s="84">
        <v>1344</v>
      </c>
      <c r="W12" s="85"/>
      <c r="X12" s="84">
        <v>1344</v>
      </c>
      <c r="Y12" s="85"/>
      <c r="Z12" s="84">
        <v>1344</v>
      </c>
      <c r="AA12" s="87"/>
      <c r="AB12" s="126"/>
      <c r="AC12" s="12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7"/>
      <c r="AB13" s="126"/>
      <c r="AC13" s="12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5"/>
      <c r="AB14" s="134"/>
      <c r="AC14" s="135"/>
    </row>
    <row r="15" spans="1:29" ht="24.75" customHeight="1" thickTop="1">
      <c r="A15" s="138" t="s">
        <v>42</v>
      </c>
      <c r="B15" s="20"/>
      <c r="C15" s="2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36"/>
      <c r="AC15" s="137"/>
    </row>
    <row r="16" spans="1:29" ht="24.75" customHeight="1">
      <c r="A16" s="96"/>
      <c r="B16" s="18"/>
      <c r="C16" s="19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8"/>
      <c r="C17" s="19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34"/>
      <c r="AC20" s="13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INT(D7*D11+D8*D13+D10*D12+D15+D16+D17+D18+D19+D20+D9*D12)</f>
        <v>0</v>
      </c>
      <c r="E21" s="82"/>
      <c r="F21" s="81">
        <f>INT(F7*F11+F8*F13+F10*F12+F15+F16+F17+F18+F19+F9*F12+F20)</f>
        <v>0</v>
      </c>
      <c r="G21" s="82"/>
      <c r="H21" s="81">
        <f>H7*H11+H18+H20</f>
        <v>0</v>
      </c>
      <c r="I21" s="82"/>
      <c r="J21" s="81">
        <f>J7*J11</f>
        <v>16000</v>
      </c>
      <c r="K21" s="82"/>
      <c r="L21" s="81">
        <f t="shared" ref="L21" si="0">INT(L7*L11+L8*L13+L10*L12+L15+L16+L17+L18+L19+L20)</f>
        <v>0</v>
      </c>
      <c r="M21" s="82"/>
      <c r="N21" s="81">
        <f t="shared" ref="N21" si="1">INT(N7*N11+N8*N13+N10*N12+N15+N16+N17+N18+N19+N20)</f>
        <v>0</v>
      </c>
      <c r="O21" s="82"/>
      <c r="P21" s="81">
        <f t="shared" ref="P21" si="2">INT(P7*P11+P8*P13+P10*P12+P15+P16+P17+P18+P19+P20)</f>
        <v>0</v>
      </c>
      <c r="Q21" s="82"/>
      <c r="R21" s="81">
        <f t="shared" ref="R21" si="3">INT(R7*R11+R8*R13+R10*R12+R15+R16+R17+R18+R19+R20)</f>
        <v>0</v>
      </c>
      <c r="S21" s="82"/>
      <c r="T21" s="81">
        <f t="shared" ref="T21" si="4">INT(T7*T11+T8*T13+T10*T12+T15+T16+T17+T18+T19+T20)</f>
        <v>0</v>
      </c>
      <c r="U21" s="82"/>
      <c r="V21" s="81">
        <f t="shared" ref="V21" si="5">INT(V7*V11+V8*V13+V10*V12+V15+V16+V17+V18+V19+V20)</f>
        <v>0</v>
      </c>
      <c r="W21" s="82"/>
      <c r="X21" s="81">
        <f t="shared" ref="X21" si="6">INT(X7*X11+X8*X13+X10*X12+X15+X16+X17+X18+X19+X20)</f>
        <v>0</v>
      </c>
      <c r="Y21" s="82"/>
      <c r="Z21" s="81">
        <f t="shared" ref="Z21" si="7">INT(Z7*Z11+Z8*Z13+Z10*Z12+Z15+Z16+Z17+Z18+Z19+Z20)</f>
        <v>0</v>
      </c>
      <c r="AA21" s="82"/>
      <c r="AB21" s="122">
        <f>D21+F21+H21+J21+L21+N21</f>
        <v>16000</v>
      </c>
      <c r="AC21" s="123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D7*D11+D18+D20</f>
        <v>0</v>
      </c>
      <c r="E23" s="98"/>
      <c r="F23" s="97">
        <f>F21</f>
        <v>0</v>
      </c>
      <c r="G23" s="98"/>
      <c r="H23" s="97">
        <f t="shared" ref="H23" si="8">H21+H22</f>
        <v>0</v>
      </c>
      <c r="I23" s="98"/>
      <c r="J23" s="97">
        <f t="shared" ref="J23" si="9">J21+J22</f>
        <v>16000</v>
      </c>
      <c r="K23" s="98"/>
      <c r="L23" s="97">
        <f t="shared" ref="L23" si="10">L21+L22</f>
        <v>0</v>
      </c>
      <c r="M23" s="98"/>
      <c r="N23" s="97">
        <f t="shared" ref="N23" si="11">N21+N22</f>
        <v>0</v>
      </c>
      <c r="O23" s="98"/>
      <c r="P23" s="97">
        <f t="shared" ref="P23" si="12">P21+P22</f>
        <v>0</v>
      </c>
      <c r="Q23" s="98"/>
      <c r="R23" s="97">
        <f t="shared" ref="R23" si="13">R21+R22</f>
        <v>0</v>
      </c>
      <c r="S23" s="98"/>
      <c r="T23" s="97">
        <f t="shared" ref="T23" si="14">T21+T22</f>
        <v>0</v>
      </c>
      <c r="U23" s="98"/>
      <c r="V23" s="97">
        <f t="shared" ref="V23" si="15">V21+V22</f>
        <v>0</v>
      </c>
      <c r="W23" s="98"/>
      <c r="X23" s="97">
        <f t="shared" ref="X23" si="16">X21+X22</f>
        <v>0</v>
      </c>
      <c r="Y23" s="98"/>
      <c r="Z23" s="97">
        <f t="shared" ref="Z23" si="17">Z21+Z22</f>
        <v>0</v>
      </c>
      <c r="AA23" s="98"/>
      <c r="AB23" s="128">
        <f>D23+F23+H23+J23+L23+N23</f>
        <v>16000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0</v>
      </c>
      <c r="E24" s="113"/>
      <c r="F24" s="112">
        <f>F23*0.003</f>
        <v>0</v>
      </c>
      <c r="G24" s="113"/>
      <c r="H24" s="112">
        <f>H23*0.003</f>
        <v>0</v>
      </c>
      <c r="I24" s="113"/>
      <c r="J24" s="112">
        <f>J23*0.003</f>
        <v>48</v>
      </c>
      <c r="K24" s="113"/>
      <c r="L24" s="112">
        <f t="shared" ref="L24" si="18">L23*0.003</f>
        <v>0</v>
      </c>
      <c r="M24" s="113"/>
      <c r="N24" s="112">
        <f t="shared" ref="N24" si="19">N23*0.003</f>
        <v>0</v>
      </c>
      <c r="O24" s="113"/>
      <c r="P24" s="112">
        <f t="shared" ref="P24" si="20">P23*0.003</f>
        <v>0</v>
      </c>
      <c r="Q24" s="113"/>
      <c r="R24" s="112">
        <f t="shared" ref="R24" si="21">R23*0.003</f>
        <v>0</v>
      </c>
      <c r="S24" s="113"/>
      <c r="T24" s="112">
        <f t="shared" ref="T24" si="22">T23*0.003</f>
        <v>0</v>
      </c>
      <c r="U24" s="113"/>
      <c r="V24" s="112">
        <f t="shared" ref="V24" si="23">V23*0.003</f>
        <v>0</v>
      </c>
      <c r="W24" s="113"/>
      <c r="X24" s="112">
        <f t="shared" ref="X24" si="24">X23*0.003</f>
        <v>0</v>
      </c>
      <c r="Y24" s="113"/>
      <c r="Z24" s="112">
        <f t="shared" ref="Z24" si="25">Z23*0.003</f>
        <v>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26"/>
      <c r="AC26" s="12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 t="shared" ref="F29" si="26">SUM(F24:F28)</f>
        <v>0</v>
      </c>
      <c r="G29" s="93"/>
      <c r="H29" s="92">
        <f t="shared" ref="H29" si="27">SUM(H24:H28)</f>
        <v>0</v>
      </c>
      <c r="I29" s="93"/>
      <c r="J29" s="92">
        <f t="shared" ref="J29" si="28">SUM(J24:J28)</f>
        <v>48</v>
      </c>
      <c r="K29" s="93"/>
      <c r="L29" s="92">
        <f t="shared" ref="L29" si="29">SUM(L24:L28)</f>
        <v>0</v>
      </c>
      <c r="M29" s="93"/>
      <c r="N29" s="92">
        <f t="shared" ref="N29" si="30">SUM(N24:N28)</f>
        <v>0</v>
      </c>
      <c r="O29" s="93"/>
      <c r="P29" s="92">
        <f t="shared" ref="P29" si="31">SUM(P24:P28)</f>
        <v>0</v>
      </c>
      <c r="Q29" s="93"/>
      <c r="R29" s="92">
        <f t="shared" ref="R29" si="32">SUM(R24:R28)</f>
        <v>0</v>
      </c>
      <c r="S29" s="93"/>
      <c r="T29" s="92">
        <f t="shared" ref="T29" si="33">SUM(T24:T28)</f>
        <v>0</v>
      </c>
      <c r="U29" s="93"/>
      <c r="V29" s="92">
        <f t="shared" ref="V29" si="34">SUM(V24:V28)</f>
        <v>0</v>
      </c>
      <c r="W29" s="93"/>
      <c r="X29" s="92">
        <f t="shared" ref="X29" si="35">SUM(X24:X28)</f>
        <v>0</v>
      </c>
      <c r="Y29" s="93"/>
      <c r="Z29" s="92">
        <f t="shared" ref="Z29" si="36">SUM(Z24:Z28)</f>
        <v>0</v>
      </c>
      <c r="AA29" s="121"/>
      <c r="AB29" s="122">
        <f t="shared" ref="AB29" si="37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0</v>
      </c>
      <c r="G30" s="110"/>
      <c r="H30" s="109">
        <f>H23-H29</f>
        <v>0</v>
      </c>
      <c r="I30" s="110"/>
      <c r="J30" s="109">
        <f>J23-J29</f>
        <v>15952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18">
        <f>D30+F30+H30+J30+L30+N30</f>
        <v>15952</v>
      </c>
      <c r="AC30" s="119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C30"/>
  <sheetViews>
    <sheetView topLeftCell="A7" workbookViewId="0">
      <selection activeCell="AE24" sqref="AE2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62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>
        <v>20</v>
      </c>
      <c r="E7" s="4" t="s">
        <v>21</v>
      </c>
      <c r="F7" s="3">
        <v>20</v>
      </c>
      <c r="G7" s="4" t="s">
        <v>21</v>
      </c>
      <c r="H7" s="3">
        <v>20</v>
      </c>
      <c r="I7" s="4" t="s">
        <v>21</v>
      </c>
      <c r="J7" s="3">
        <v>20</v>
      </c>
      <c r="K7" s="4" t="s">
        <v>21</v>
      </c>
      <c r="L7" s="3">
        <v>20</v>
      </c>
      <c r="M7" s="4" t="s">
        <v>21</v>
      </c>
      <c r="N7" s="3">
        <v>20</v>
      </c>
      <c r="O7" s="4" t="s">
        <v>21</v>
      </c>
      <c r="P7" s="3">
        <v>20</v>
      </c>
      <c r="Q7" s="4" t="s">
        <v>21</v>
      </c>
      <c r="R7" s="3">
        <v>20</v>
      </c>
      <c r="S7" s="4" t="s">
        <v>21</v>
      </c>
      <c r="T7" s="3">
        <v>20</v>
      </c>
      <c r="U7" s="4" t="s">
        <v>21</v>
      </c>
      <c r="V7" s="3">
        <v>20</v>
      </c>
      <c r="W7" s="4" t="s">
        <v>21</v>
      </c>
      <c r="X7" s="3">
        <v>20</v>
      </c>
      <c r="Y7" s="4" t="s">
        <v>21</v>
      </c>
      <c r="Z7" s="3">
        <v>20</v>
      </c>
      <c r="AA7" s="4" t="s">
        <v>21</v>
      </c>
      <c r="AB7" s="24">
        <f>Z7+X7+V7+T7+R7+P7+N7+L7+J7+H7+F7+D7</f>
        <v>240</v>
      </c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200000</v>
      </c>
      <c r="E11" s="82"/>
      <c r="F11" s="81">
        <v>200000</v>
      </c>
      <c r="G11" s="82"/>
      <c r="H11" s="81">
        <v>200000</v>
      </c>
      <c r="I11" s="82"/>
      <c r="J11" s="81">
        <v>200000</v>
      </c>
      <c r="K11" s="82"/>
      <c r="L11" s="81">
        <v>200000</v>
      </c>
      <c r="M11" s="82"/>
      <c r="N11" s="81">
        <v>200000</v>
      </c>
      <c r="O11" s="82"/>
      <c r="P11" s="81">
        <v>200000</v>
      </c>
      <c r="Q11" s="82"/>
      <c r="R11" s="81">
        <v>200000</v>
      </c>
      <c r="S11" s="82"/>
      <c r="T11" s="81">
        <v>200000</v>
      </c>
      <c r="U11" s="82"/>
      <c r="V11" s="81">
        <v>200000</v>
      </c>
      <c r="W11" s="82"/>
      <c r="X11" s="81">
        <v>200000</v>
      </c>
      <c r="Y11" s="82"/>
      <c r="Z11" s="81">
        <v>200000</v>
      </c>
      <c r="AA11" s="82"/>
      <c r="AB11" s="136"/>
      <c r="AC11" s="137"/>
    </row>
    <row r="12" spans="1:29" ht="24.75" customHeight="1">
      <c r="A12" s="39" t="s">
        <v>49</v>
      </c>
      <c r="B12" s="40"/>
      <c r="C12" s="41"/>
      <c r="D12" s="84"/>
      <c r="E12" s="85"/>
      <c r="F12" s="84"/>
      <c r="G12" s="85"/>
      <c r="H12" s="84"/>
      <c r="I12" s="85"/>
      <c r="J12" s="84"/>
      <c r="K12" s="85"/>
      <c r="L12" s="84"/>
      <c r="M12" s="85"/>
      <c r="N12" s="84"/>
      <c r="O12" s="85"/>
      <c r="P12" s="84"/>
      <c r="Q12" s="85"/>
      <c r="R12" s="84"/>
      <c r="S12" s="85"/>
      <c r="T12" s="84"/>
      <c r="U12" s="85"/>
      <c r="V12" s="84"/>
      <c r="W12" s="85"/>
      <c r="X12" s="84"/>
      <c r="Y12" s="85"/>
      <c r="Z12" s="84"/>
      <c r="AA12" s="85"/>
      <c r="AB12" s="126"/>
      <c r="AC12" s="12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126"/>
      <c r="AC13" s="12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134"/>
      <c r="AC14" s="135"/>
    </row>
    <row r="15" spans="1:29" ht="24.75" customHeight="1" thickTop="1">
      <c r="A15" s="96" t="s">
        <v>42</v>
      </c>
      <c r="B15" s="17"/>
      <c r="C15" s="6" t="s">
        <v>43</v>
      </c>
      <c r="D15" s="92"/>
      <c r="E15" s="93"/>
      <c r="F15" s="92"/>
      <c r="G15" s="93"/>
      <c r="H15" s="92"/>
      <c r="I15" s="93"/>
      <c r="J15" s="92"/>
      <c r="K15" s="93"/>
      <c r="L15" s="92"/>
      <c r="M15" s="93"/>
      <c r="N15" s="92"/>
      <c r="O15" s="93"/>
      <c r="P15" s="92"/>
      <c r="Q15" s="93"/>
      <c r="R15" s="92"/>
      <c r="S15" s="93"/>
      <c r="T15" s="92"/>
      <c r="U15" s="93"/>
      <c r="V15" s="92"/>
      <c r="W15" s="93"/>
      <c r="X15" s="92"/>
      <c r="Y15" s="93"/>
      <c r="Z15" s="92"/>
      <c r="AA15" s="93"/>
      <c r="AB15" s="122"/>
      <c r="AC15" s="123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26"/>
      <c r="AC16" s="12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26"/>
      <c r="AC17" s="127"/>
    </row>
    <row r="18" spans="1:29" ht="24.75" customHeight="1">
      <c r="A18" s="96"/>
      <c r="B18" s="33" t="s">
        <v>28</v>
      </c>
      <c r="C18" s="34"/>
      <c r="D18" s="84">
        <v>10000</v>
      </c>
      <c r="E18" s="85"/>
      <c r="F18" s="84">
        <v>10000</v>
      </c>
      <c r="G18" s="85"/>
      <c r="H18" s="84">
        <v>10000</v>
      </c>
      <c r="I18" s="85"/>
      <c r="J18" s="84">
        <v>10000</v>
      </c>
      <c r="K18" s="85"/>
      <c r="L18" s="84">
        <v>10000</v>
      </c>
      <c r="M18" s="85"/>
      <c r="N18" s="84">
        <v>10000</v>
      </c>
      <c r="O18" s="85"/>
      <c r="P18" s="84">
        <v>10000</v>
      </c>
      <c r="Q18" s="85"/>
      <c r="R18" s="84">
        <v>10000</v>
      </c>
      <c r="S18" s="85"/>
      <c r="T18" s="84">
        <v>10000</v>
      </c>
      <c r="U18" s="85"/>
      <c r="V18" s="84">
        <v>10000</v>
      </c>
      <c r="W18" s="85"/>
      <c r="X18" s="84">
        <v>10000</v>
      </c>
      <c r="Y18" s="85"/>
      <c r="Z18" s="84">
        <v>10000</v>
      </c>
      <c r="AA18" s="85"/>
      <c r="AB18" s="126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26"/>
      <c r="AC19" s="127"/>
    </row>
    <row r="20" spans="1:29" ht="24.75" customHeight="1">
      <c r="A20" s="49"/>
      <c r="B20" s="33" t="s">
        <v>30</v>
      </c>
      <c r="C20" s="34"/>
      <c r="D20" s="84"/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4"/>
      <c r="S20" s="85"/>
      <c r="T20" s="84"/>
      <c r="U20" s="85"/>
      <c r="V20" s="84"/>
      <c r="W20" s="85"/>
      <c r="X20" s="84"/>
      <c r="Y20" s="85"/>
      <c r="Z20" s="84"/>
      <c r="AA20" s="85"/>
      <c r="AB20" s="126"/>
      <c r="AC20" s="127"/>
    </row>
    <row r="21" spans="1:29" ht="24.75" customHeight="1">
      <c r="A21" s="39" t="s">
        <v>31</v>
      </c>
      <c r="B21" s="40"/>
      <c r="C21" s="41"/>
      <c r="D21" s="84">
        <f>SUM(D11:D20)</f>
        <v>210000</v>
      </c>
      <c r="E21" s="85"/>
      <c r="F21" s="84">
        <f t="shared" ref="F21:Z21" si="0">SUM(F11:F20)</f>
        <v>210000</v>
      </c>
      <c r="G21" s="85"/>
      <c r="H21" s="84">
        <f t="shared" si="0"/>
        <v>210000</v>
      </c>
      <c r="I21" s="85"/>
      <c r="J21" s="84">
        <f t="shared" si="0"/>
        <v>210000</v>
      </c>
      <c r="K21" s="85"/>
      <c r="L21" s="84">
        <f t="shared" si="0"/>
        <v>210000</v>
      </c>
      <c r="M21" s="85"/>
      <c r="N21" s="84">
        <f t="shared" si="0"/>
        <v>210000</v>
      </c>
      <c r="O21" s="85"/>
      <c r="P21" s="84">
        <f t="shared" si="0"/>
        <v>210000</v>
      </c>
      <c r="Q21" s="85"/>
      <c r="R21" s="84">
        <f t="shared" si="0"/>
        <v>210000</v>
      </c>
      <c r="S21" s="85"/>
      <c r="T21" s="84">
        <f t="shared" si="0"/>
        <v>210000</v>
      </c>
      <c r="U21" s="85"/>
      <c r="V21" s="84">
        <f t="shared" si="0"/>
        <v>210000</v>
      </c>
      <c r="W21" s="85"/>
      <c r="X21" s="84">
        <f t="shared" si="0"/>
        <v>210000</v>
      </c>
      <c r="Y21" s="85"/>
      <c r="Z21" s="84">
        <f t="shared" si="0"/>
        <v>210000</v>
      </c>
      <c r="AA21" s="85"/>
      <c r="AB21" s="126">
        <f>D21+F21+H21+J21+L21+N21</f>
        <v>1260000</v>
      </c>
      <c r="AC21" s="127"/>
    </row>
    <row r="22" spans="1:29" ht="24.75" customHeight="1" thickBot="1">
      <c r="A22" s="52" t="s">
        <v>39</v>
      </c>
      <c r="B22" s="53"/>
      <c r="C22" s="54"/>
      <c r="D22" s="100">
        <v>50000</v>
      </c>
      <c r="E22" s="101"/>
      <c r="F22" s="100"/>
      <c r="G22" s="101"/>
      <c r="H22" s="100"/>
      <c r="I22" s="101"/>
      <c r="J22" s="100"/>
      <c r="K22" s="101"/>
      <c r="L22" s="100"/>
      <c r="M22" s="101"/>
      <c r="N22" s="100"/>
      <c r="O22" s="101"/>
      <c r="P22" s="100"/>
      <c r="Q22" s="101"/>
      <c r="R22" s="100"/>
      <c r="S22" s="101"/>
      <c r="T22" s="100"/>
      <c r="U22" s="101"/>
      <c r="V22" s="100"/>
      <c r="W22" s="101"/>
      <c r="X22" s="100"/>
      <c r="Y22" s="101"/>
      <c r="Z22" s="100"/>
      <c r="AA22" s="101"/>
      <c r="AB22" s="132"/>
      <c r="AC22" s="133"/>
    </row>
    <row r="23" spans="1:29" ht="24.75" customHeight="1" thickBot="1">
      <c r="A23" s="103" t="s">
        <v>20</v>
      </c>
      <c r="B23" s="104"/>
      <c r="C23" s="105"/>
      <c r="D23" s="97">
        <f>D21+D22</f>
        <v>260000</v>
      </c>
      <c r="E23" s="98"/>
      <c r="F23" s="97">
        <f>F21+F22</f>
        <v>210000</v>
      </c>
      <c r="G23" s="98"/>
      <c r="H23" s="97">
        <f t="shared" ref="H23" si="1">H21+H22</f>
        <v>210000</v>
      </c>
      <c r="I23" s="98"/>
      <c r="J23" s="97">
        <f t="shared" ref="J23" si="2">J21+J22</f>
        <v>210000</v>
      </c>
      <c r="K23" s="98"/>
      <c r="L23" s="97">
        <f t="shared" ref="L23" si="3">L21+L22</f>
        <v>210000</v>
      </c>
      <c r="M23" s="98"/>
      <c r="N23" s="97">
        <f t="shared" ref="N23" si="4">N21+N22</f>
        <v>210000</v>
      </c>
      <c r="O23" s="98"/>
      <c r="P23" s="97">
        <f t="shared" ref="P23" si="5">P21+P22</f>
        <v>210000</v>
      </c>
      <c r="Q23" s="98"/>
      <c r="R23" s="97">
        <f t="shared" ref="R23" si="6">R21+R22</f>
        <v>210000</v>
      </c>
      <c r="S23" s="98"/>
      <c r="T23" s="97">
        <f t="shared" ref="T23" si="7">T21+T22</f>
        <v>210000</v>
      </c>
      <c r="U23" s="98"/>
      <c r="V23" s="97">
        <f t="shared" ref="V23" si="8">V21+V22</f>
        <v>210000</v>
      </c>
      <c r="W23" s="98"/>
      <c r="X23" s="97">
        <f t="shared" ref="X23" si="9">X21+X22</f>
        <v>210000</v>
      </c>
      <c r="Y23" s="98"/>
      <c r="Z23" s="97">
        <f t="shared" ref="Z23" si="10">Z21+Z22</f>
        <v>210000</v>
      </c>
      <c r="AA23" s="98"/>
      <c r="AB23" s="128">
        <f>D23+F23+H23+J23+L23+N23</f>
        <v>1310000</v>
      </c>
      <c r="AC23" s="12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780</v>
      </c>
      <c r="E24" s="113"/>
      <c r="F24" s="112">
        <f>F23*0.003</f>
        <v>630</v>
      </c>
      <c r="G24" s="113"/>
      <c r="H24" s="112">
        <f t="shared" ref="H24" si="11">H23*0.003</f>
        <v>630</v>
      </c>
      <c r="I24" s="113"/>
      <c r="J24" s="112">
        <f t="shared" ref="J24" si="12">J23*0.003</f>
        <v>630</v>
      </c>
      <c r="K24" s="113"/>
      <c r="L24" s="112">
        <f t="shared" ref="L24" si="13">L23*0.003</f>
        <v>630</v>
      </c>
      <c r="M24" s="113"/>
      <c r="N24" s="112">
        <f t="shared" ref="N24" si="14">N23*0.003</f>
        <v>630</v>
      </c>
      <c r="O24" s="113"/>
      <c r="P24" s="112">
        <f t="shared" ref="P24" si="15">P23*0.003</f>
        <v>630</v>
      </c>
      <c r="Q24" s="113"/>
      <c r="R24" s="112">
        <f t="shared" ref="R24" si="16">R23*0.003</f>
        <v>630</v>
      </c>
      <c r="S24" s="113"/>
      <c r="T24" s="112">
        <f t="shared" ref="T24" si="17">T23*0.003</f>
        <v>630</v>
      </c>
      <c r="U24" s="113"/>
      <c r="V24" s="112">
        <f t="shared" ref="V24" si="18">V23*0.003</f>
        <v>630</v>
      </c>
      <c r="W24" s="113"/>
      <c r="X24" s="112">
        <f t="shared" ref="X24" si="19">X23*0.003</f>
        <v>630</v>
      </c>
      <c r="Y24" s="113"/>
      <c r="Z24" s="112">
        <f t="shared" ref="Z24" si="20">Z23*0.003</f>
        <v>630</v>
      </c>
      <c r="AA24" s="113"/>
      <c r="AB24" s="130"/>
      <c r="AC24" s="131"/>
    </row>
    <row r="25" spans="1:29" ht="24.75" customHeight="1">
      <c r="A25" s="49"/>
      <c r="B25" s="33" t="s">
        <v>35</v>
      </c>
      <c r="C25" s="34"/>
      <c r="D25" s="84">
        <v>5200</v>
      </c>
      <c r="E25" s="85"/>
      <c r="F25" s="84">
        <v>5000</v>
      </c>
      <c r="G25" s="85"/>
      <c r="H25" s="84">
        <v>5000</v>
      </c>
      <c r="I25" s="85"/>
      <c r="J25" s="84">
        <v>5000</v>
      </c>
      <c r="K25" s="85"/>
      <c r="L25" s="84">
        <v>5000</v>
      </c>
      <c r="M25" s="85"/>
      <c r="N25" s="84">
        <v>5000</v>
      </c>
      <c r="O25" s="85"/>
      <c r="P25" s="84">
        <v>5000</v>
      </c>
      <c r="Q25" s="85"/>
      <c r="R25" s="84">
        <v>5000</v>
      </c>
      <c r="S25" s="85"/>
      <c r="T25" s="84">
        <v>5000</v>
      </c>
      <c r="U25" s="85"/>
      <c r="V25" s="84">
        <v>5000</v>
      </c>
      <c r="W25" s="85"/>
      <c r="X25" s="84">
        <v>5000</v>
      </c>
      <c r="Y25" s="85"/>
      <c r="Z25" s="84">
        <v>5000</v>
      </c>
      <c r="AA25" s="85"/>
      <c r="AB25" s="126"/>
      <c r="AC25" s="12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148"/>
      <c r="AB26" s="126"/>
      <c r="AC26" s="127"/>
    </row>
    <row r="27" spans="1:29" ht="24.75" customHeight="1">
      <c r="A27" s="50"/>
      <c r="B27" s="33" t="s">
        <v>48</v>
      </c>
      <c r="C27" s="34"/>
      <c r="D27" s="84">
        <v>28716</v>
      </c>
      <c r="E27" s="85"/>
      <c r="F27" s="84">
        <v>28716</v>
      </c>
      <c r="G27" s="85"/>
      <c r="H27" s="84">
        <v>28716</v>
      </c>
      <c r="I27" s="85"/>
      <c r="J27" s="84">
        <v>28716</v>
      </c>
      <c r="K27" s="85"/>
      <c r="L27" s="84">
        <v>28716</v>
      </c>
      <c r="M27" s="85"/>
      <c r="N27" s="84">
        <v>28716</v>
      </c>
      <c r="O27" s="85"/>
      <c r="P27" s="84">
        <v>28716</v>
      </c>
      <c r="Q27" s="85"/>
      <c r="R27" s="84">
        <v>28716</v>
      </c>
      <c r="S27" s="85"/>
      <c r="T27" s="84">
        <v>28716</v>
      </c>
      <c r="U27" s="85"/>
      <c r="V27" s="84">
        <v>28716</v>
      </c>
      <c r="W27" s="85"/>
      <c r="X27" s="84">
        <v>28716</v>
      </c>
      <c r="Y27" s="85"/>
      <c r="Z27" s="84">
        <v>28716</v>
      </c>
      <c r="AA27" s="85"/>
      <c r="AB27" s="12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51"/>
      <c r="AB28" s="124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34696</v>
      </c>
      <c r="E29" s="93"/>
      <c r="F29" s="92">
        <f t="shared" ref="F29" si="21">SUM(F24:F28)</f>
        <v>34346</v>
      </c>
      <c r="G29" s="93"/>
      <c r="H29" s="92">
        <f t="shared" ref="H29" si="22">SUM(H24:H28)</f>
        <v>34346</v>
      </c>
      <c r="I29" s="93"/>
      <c r="J29" s="92">
        <f t="shared" ref="J29" si="23">SUM(J24:J28)</f>
        <v>34346</v>
      </c>
      <c r="K29" s="93"/>
      <c r="L29" s="92">
        <f t="shared" ref="L29" si="24">SUM(L24:L28)</f>
        <v>34346</v>
      </c>
      <c r="M29" s="93"/>
      <c r="N29" s="92">
        <f t="shared" ref="N29" si="25">SUM(N24:N28)</f>
        <v>34346</v>
      </c>
      <c r="O29" s="93"/>
      <c r="P29" s="92">
        <f t="shared" ref="P29" si="26">SUM(P24:P28)</f>
        <v>34346</v>
      </c>
      <c r="Q29" s="93"/>
      <c r="R29" s="92">
        <f t="shared" ref="R29" si="27">SUM(R24:R28)</f>
        <v>34346</v>
      </c>
      <c r="S29" s="93"/>
      <c r="T29" s="92">
        <f t="shared" ref="T29" si="28">SUM(T24:T28)</f>
        <v>34346</v>
      </c>
      <c r="U29" s="93"/>
      <c r="V29" s="92">
        <f t="shared" ref="V29" si="29">SUM(V24:V28)</f>
        <v>34346</v>
      </c>
      <c r="W29" s="93"/>
      <c r="X29" s="92">
        <f t="shared" ref="X29" si="30">SUM(X24:X28)</f>
        <v>34346</v>
      </c>
      <c r="Y29" s="93"/>
      <c r="Z29" s="92">
        <f t="shared" ref="Z29" si="31">SUM(Z24:Z28)</f>
        <v>34346</v>
      </c>
      <c r="AA29" s="121"/>
      <c r="AB29" s="122">
        <f t="shared" ref="AB29" si="32">SUM(AB24:AB28)</f>
        <v>0</v>
      </c>
      <c r="AC29" s="123"/>
    </row>
    <row r="30" spans="1:29" ht="24.75" customHeight="1" thickTop="1" thickBot="1">
      <c r="A30" s="106" t="s">
        <v>37</v>
      </c>
      <c r="B30" s="107"/>
      <c r="C30" s="108"/>
      <c r="D30" s="109">
        <f>D23-D29</f>
        <v>225304</v>
      </c>
      <c r="E30" s="110"/>
      <c r="F30" s="109">
        <f>F23-F29</f>
        <v>175654</v>
      </c>
      <c r="G30" s="110"/>
      <c r="H30" s="109">
        <f>H23-H29</f>
        <v>175654</v>
      </c>
      <c r="I30" s="110"/>
      <c r="J30" s="109">
        <f>J23-J29</f>
        <v>175654</v>
      </c>
      <c r="K30" s="110"/>
      <c r="L30" s="109">
        <f>L23-L29</f>
        <v>175654</v>
      </c>
      <c r="M30" s="110"/>
      <c r="N30" s="109">
        <f>N23-N29</f>
        <v>175654</v>
      </c>
      <c r="O30" s="110"/>
      <c r="P30" s="109">
        <f>P23-P29</f>
        <v>175654</v>
      </c>
      <c r="Q30" s="110"/>
      <c r="R30" s="109">
        <f>R23-R29</f>
        <v>175654</v>
      </c>
      <c r="S30" s="110"/>
      <c r="T30" s="109">
        <f>T23-T29</f>
        <v>175654</v>
      </c>
      <c r="U30" s="110"/>
      <c r="V30" s="109">
        <f>V23-V29</f>
        <v>175654</v>
      </c>
      <c r="W30" s="110"/>
      <c r="X30" s="109">
        <f>X21-X29</f>
        <v>175654</v>
      </c>
      <c r="Y30" s="110"/>
      <c r="Z30" s="109">
        <f>Z23-Z29</f>
        <v>175654</v>
      </c>
      <c r="AA30" s="120"/>
      <c r="AB30" s="118">
        <f>D30+F30+H30+J30+L30+N30</f>
        <v>1103574</v>
      </c>
      <c r="AC30" s="119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AB27:AC27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B25:C25"/>
    <mergeCell ref="D25:E25"/>
    <mergeCell ref="X25:Y25"/>
    <mergeCell ref="Z25:AA25"/>
    <mergeCell ref="P27:Q27"/>
    <mergeCell ref="R27:S27"/>
    <mergeCell ref="T27:U27"/>
    <mergeCell ref="V27:W27"/>
    <mergeCell ref="F23:G23"/>
    <mergeCell ref="H23:I23"/>
    <mergeCell ref="J23:K23"/>
    <mergeCell ref="L23:M23"/>
    <mergeCell ref="AB24:AC24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dimension ref="A1:AC31"/>
  <sheetViews>
    <sheetView workbookViewId="0">
      <selection activeCell="H12" sqref="H12:I1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63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86"/>
    </row>
    <row r="7" spans="1:29" ht="24.75" customHeight="1">
      <c r="A7" s="39" t="s">
        <v>40</v>
      </c>
      <c r="B7" s="40"/>
      <c r="C7" s="41"/>
      <c r="D7" s="3">
        <v>25</v>
      </c>
      <c r="E7" s="4" t="s">
        <v>21</v>
      </c>
      <c r="F7" s="3">
        <v>25</v>
      </c>
      <c r="G7" s="4" t="s">
        <v>21</v>
      </c>
      <c r="H7" s="3">
        <v>25</v>
      </c>
      <c r="I7" s="4" t="s">
        <v>21</v>
      </c>
      <c r="J7" s="3">
        <v>25</v>
      </c>
      <c r="K7" s="4" t="s">
        <v>21</v>
      </c>
      <c r="L7" s="3">
        <v>25</v>
      </c>
      <c r="M7" s="4" t="s">
        <v>21</v>
      </c>
      <c r="N7" s="3">
        <v>25</v>
      </c>
      <c r="O7" s="4" t="s">
        <v>21</v>
      </c>
      <c r="P7" s="3">
        <v>25</v>
      </c>
      <c r="Q7" s="4" t="s">
        <v>21</v>
      </c>
      <c r="R7" s="3">
        <v>25</v>
      </c>
      <c r="S7" s="4" t="s">
        <v>21</v>
      </c>
      <c r="T7" s="3">
        <v>25</v>
      </c>
      <c r="U7" s="4" t="s">
        <v>21</v>
      </c>
      <c r="V7" s="3">
        <v>25</v>
      </c>
      <c r="W7" s="4" t="s">
        <v>21</v>
      </c>
      <c r="X7" s="3">
        <v>25</v>
      </c>
      <c r="Y7" s="4" t="s">
        <v>21</v>
      </c>
      <c r="Z7" s="3">
        <v>25</v>
      </c>
      <c r="AA7" s="4" t="s">
        <v>21</v>
      </c>
      <c r="AB7" s="5">
        <f>Z7+X7+V7+T7+R7+P7+N7+L7+J7+H7+F7+D7</f>
        <v>300</v>
      </c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200000</v>
      </c>
      <c r="E11" s="82"/>
      <c r="F11" s="81">
        <v>200000</v>
      </c>
      <c r="G11" s="82"/>
      <c r="H11" s="81">
        <v>200000</v>
      </c>
      <c r="I11" s="82"/>
      <c r="J11" s="81">
        <v>200000</v>
      </c>
      <c r="K11" s="82"/>
      <c r="L11" s="81">
        <v>200000</v>
      </c>
      <c r="M11" s="82"/>
      <c r="N11" s="81">
        <v>200000</v>
      </c>
      <c r="O11" s="82"/>
      <c r="P11" s="81">
        <v>200000</v>
      </c>
      <c r="Q11" s="82"/>
      <c r="R11" s="81">
        <v>200000</v>
      </c>
      <c r="S11" s="82"/>
      <c r="T11" s="81">
        <v>200000</v>
      </c>
      <c r="U11" s="82"/>
      <c r="V11" s="81">
        <v>200000</v>
      </c>
      <c r="W11" s="82"/>
      <c r="X11" s="81">
        <v>200000</v>
      </c>
      <c r="Y11" s="82"/>
      <c r="Z11" s="81">
        <v>200000</v>
      </c>
      <c r="AA11" s="82"/>
      <c r="AB11" s="179"/>
      <c r="AC11" s="137"/>
    </row>
    <row r="12" spans="1:29" ht="24.75" customHeight="1">
      <c r="A12" s="39" t="s">
        <v>49</v>
      </c>
      <c r="B12" s="40"/>
      <c r="C12" s="41"/>
      <c r="D12" s="84"/>
      <c r="E12" s="85"/>
      <c r="F12" s="84"/>
      <c r="G12" s="85"/>
      <c r="H12" s="84"/>
      <c r="I12" s="85"/>
      <c r="J12" s="84"/>
      <c r="K12" s="85"/>
      <c r="L12" s="84"/>
      <c r="M12" s="85"/>
      <c r="N12" s="84"/>
      <c r="O12" s="85"/>
      <c r="P12" s="84"/>
      <c r="Q12" s="85"/>
      <c r="R12" s="84"/>
      <c r="S12" s="85"/>
      <c r="T12" s="84"/>
      <c r="U12" s="85"/>
      <c r="V12" s="84"/>
      <c r="W12" s="85"/>
      <c r="X12" s="84"/>
      <c r="Y12" s="85"/>
      <c r="Z12" s="84"/>
      <c r="AA12" s="85"/>
      <c r="AB12" s="180"/>
      <c r="AC12" s="12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180"/>
      <c r="AC13" s="12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181"/>
      <c r="AC14" s="135"/>
    </row>
    <row r="15" spans="1:29" ht="24.75" customHeight="1" thickTop="1">
      <c r="A15" s="138" t="s">
        <v>42</v>
      </c>
      <c r="B15" s="26" t="s">
        <v>64</v>
      </c>
      <c r="C15" s="22" t="s">
        <v>43</v>
      </c>
      <c r="D15" s="81">
        <v>30000</v>
      </c>
      <c r="E15" s="82"/>
      <c r="F15" s="81">
        <v>30000</v>
      </c>
      <c r="G15" s="82"/>
      <c r="H15" s="81">
        <v>30000</v>
      </c>
      <c r="I15" s="82"/>
      <c r="J15" s="81">
        <v>30000</v>
      </c>
      <c r="K15" s="82"/>
      <c r="L15" s="81">
        <v>30000</v>
      </c>
      <c r="M15" s="82"/>
      <c r="N15" s="81">
        <v>30000</v>
      </c>
      <c r="O15" s="82"/>
      <c r="P15" s="81">
        <v>30000</v>
      </c>
      <c r="Q15" s="82"/>
      <c r="R15" s="81">
        <v>30000</v>
      </c>
      <c r="S15" s="82"/>
      <c r="T15" s="81">
        <v>30000</v>
      </c>
      <c r="U15" s="82"/>
      <c r="V15" s="81">
        <v>30000</v>
      </c>
      <c r="W15" s="82"/>
      <c r="X15" s="81">
        <v>30000</v>
      </c>
      <c r="Y15" s="82"/>
      <c r="Z15" s="81">
        <v>30000</v>
      </c>
      <c r="AA15" s="82"/>
      <c r="AB15" s="179"/>
      <c r="AC15" s="137"/>
    </row>
    <row r="16" spans="1:29" ht="24.75" customHeight="1">
      <c r="A16" s="96"/>
      <c r="B16" s="27" t="s">
        <v>65</v>
      </c>
      <c r="C16" s="19" t="s">
        <v>44</v>
      </c>
      <c r="D16" s="84">
        <v>10000</v>
      </c>
      <c r="E16" s="85"/>
      <c r="F16" s="84">
        <v>10000</v>
      </c>
      <c r="G16" s="85"/>
      <c r="H16" s="84">
        <v>10000</v>
      </c>
      <c r="I16" s="85"/>
      <c r="J16" s="84">
        <v>10000</v>
      </c>
      <c r="K16" s="85"/>
      <c r="L16" s="84">
        <v>10000</v>
      </c>
      <c r="M16" s="85"/>
      <c r="N16" s="84">
        <v>10000</v>
      </c>
      <c r="O16" s="85"/>
      <c r="P16" s="84">
        <v>10000</v>
      </c>
      <c r="Q16" s="85"/>
      <c r="R16" s="84">
        <v>10000</v>
      </c>
      <c r="S16" s="85"/>
      <c r="T16" s="84">
        <v>10000</v>
      </c>
      <c r="U16" s="85"/>
      <c r="V16" s="84">
        <v>10000</v>
      </c>
      <c r="W16" s="85"/>
      <c r="X16" s="84">
        <v>10000</v>
      </c>
      <c r="Y16" s="85"/>
      <c r="Z16" s="84">
        <v>10000</v>
      </c>
      <c r="AA16" s="85"/>
      <c r="AB16" s="180"/>
      <c r="AC16" s="127"/>
    </row>
    <row r="17" spans="1:29" ht="24.75" customHeight="1">
      <c r="A17" s="96"/>
      <c r="B17" s="27" t="s">
        <v>66</v>
      </c>
      <c r="C17" s="19" t="s">
        <v>45</v>
      </c>
      <c r="D17" s="84">
        <v>10000</v>
      </c>
      <c r="E17" s="85"/>
      <c r="F17" s="84">
        <v>10000</v>
      </c>
      <c r="G17" s="85"/>
      <c r="H17" s="84">
        <v>10000</v>
      </c>
      <c r="I17" s="85"/>
      <c r="J17" s="84">
        <v>10000</v>
      </c>
      <c r="K17" s="85"/>
      <c r="L17" s="84">
        <v>10000</v>
      </c>
      <c r="M17" s="85"/>
      <c r="N17" s="84">
        <v>10000</v>
      </c>
      <c r="O17" s="85"/>
      <c r="P17" s="84">
        <v>10000</v>
      </c>
      <c r="Q17" s="85"/>
      <c r="R17" s="84">
        <v>10000</v>
      </c>
      <c r="S17" s="85"/>
      <c r="T17" s="84">
        <v>10000</v>
      </c>
      <c r="U17" s="85"/>
      <c r="V17" s="84">
        <v>10000</v>
      </c>
      <c r="W17" s="85"/>
      <c r="X17" s="84">
        <v>10000</v>
      </c>
      <c r="Y17" s="85"/>
      <c r="Z17" s="84">
        <v>10000</v>
      </c>
      <c r="AA17" s="85"/>
      <c r="AB17" s="180"/>
      <c r="AC17" s="127"/>
    </row>
    <row r="18" spans="1:29" ht="24.75" customHeight="1">
      <c r="A18" s="96"/>
      <c r="B18" s="33" t="s">
        <v>28</v>
      </c>
      <c r="C18" s="34"/>
      <c r="D18" s="84">
        <v>10000</v>
      </c>
      <c r="E18" s="85"/>
      <c r="F18" s="84">
        <v>10000</v>
      </c>
      <c r="G18" s="85"/>
      <c r="H18" s="84">
        <v>10000</v>
      </c>
      <c r="I18" s="85"/>
      <c r="J18" s="84">
        <v>10000</v>
      </c>
      <c r="K18" s="85"/>
      <c r="L18" s="84">
        <v>10000</v>
      </c>
      <c r="M18" s="85"/>
      <c r="N18" s="84">
        <v>10000</v>
      </c>
      <c r="O18" s="85"/>
      <c r="P18" s="84">
        <v>10000</v>
      </c>
      <c r="Q18" s="85"/>
      <c r="R18" s="84">
        <v>10000</v>
      </c>
      <c r="S18" s="85"/>
      <c r="T18" s="84">
        <v>10000</v>
      </c>
      <c r="U18" s="85"/>
      <c r="V18" s="84">
        <v>10000</v>
      </c>
      <c r="W18" s="85"/>
      <c r="X18" s="84">
        <v>10000</v>
      </c>
      <c r="Y18" s="85"/>
      <c r="Z18" s="84">
        <v>10000</v>
      </c>
      <c r="AA18" s="85"/>
      <c r="AB18" s="180"/>
      <c r="AC18" s="12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80"/>
      <c r="AC19" s="12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81"/>
      <c r="AC20" s="135"/>
    </row>
    <row r="21" spans="1:29" ht="24.75" customHeight="1" thickTop="1">
      <c r="A21" s="45" t="s">
        <v>31</v>
      </c>
      <c r="B21" s="46"/>
      <c r="C21" s="47"/>
      <c r="D21" s="92">
        <f>SUM(D11:D20)</f>
        <v>260000</v>
      </c>
      <c r="E21" s="93"/>
      <c r="F21" s="92">
        <f t="shared" ref="F21" si="0">SUM(F11:F20)</f>
        <v>260000</v>
      </c>
      <c r="G21" s="93"/>
      <c r="H21" s="92">
        <f t="shared" ref="H21" si="1">SUM(H11:H20)</f>
        <v>260000</v>
      </c>
      <c r="I21" s="93"/>
      <c r="J21" s="92">
        <f t="shared" ref="J21" si="2">SUM(J11:J20)</f>
        <v>260000</v>
      </c>
      <c r="K21" s="93"/>
      <c r="L21" s="92">
        <f t="shared" ref="L21" si="3">SUM(L11:L20)</f>
        <v>260000</v>
      </c>
      <c r="M21" s="93"/>
      <c r="N21" s="92">
        <f t="shared" ref="N21" si="4">SUM(N11:N20)</f>
        <v>260000</v>
      </c>
      <c r="O21" s="93"/>
      <c r="P21" s="92">
        <f t="shared" ref="P21" si="5">SUM(P11:P20)</f>
        <v>260000</v>
      </c>
      <c r="Q21" s="93"/>
      <c r="R21" s="92">
        <f t="shared" ref="R21" si="6">SUM(R11:R20)</f>
        <v>260000</v>
      </c>
      <c r="S21" s="93"/>
      <c r="T21" s="92">
        <f t="shared" ref="T21" si="7">SUM(T11:T20)</f>
        <v>260000</v>
      </c>
      <c r="U21" s="93"/>
      <c r="V21" s="92">
        <f t="shared" ref="V21" si="8">SUM(V11:V20)</f>
        <v>260000</v>
      </c>
      <c r="W21" s="93"/>
      <c r="X21" s="92">
        <f t="shared" ref="X21" si="9">SUM(X11:X20)</f>
        <v>260000</v>
      </c>
      <c r="Y21" s="93"/>
      <c r="Z21" s="92">
        <f t="shared" ref="Z21" si="10">SUM(Z11:Z20)</f>
        <v>260000</v>
      </c>
      <c r="AA21" s="93"/>
      <c r="AB21" s="182"/>
      <c r="AC21" s="123"/>
    </row>
    <row r="22" spans="1:29" ht="24.75" customHeight="1" thickBot="1">
      <c r="A22" s="52" t="s">
        <v>39</v>
      </c>
      <c r="B22" s="53"/>
      <c r="C22" s="54"/>
      <c r="D22" s="100">
        <v>50000</v>
      </c>
      <c r="E22" s="101"/>
      <c r="F22" s="100"/>
      <c r="G22" s="101"/>
      <c r="H22" s="100"/>
      <c r="I22" s="101"/>
      <c r="J22" s="100"/>
      <c r="K22" s="101"/>
      <c r="L22" s="100">
        <v>50000</v>
      </c>
      <c r="M22" s="101"/>
      <c r="N22" s="100"/>
      <c r="O22" s="101"/>
      <c r="P22" s="100"/>
      <c r="Q22" s="101"/>
      <c r="R22" s="100"/>
      <c r="S22" s="101"/>
      <c r="T22" s="100">
        <v>50000</v>
      </c>
      <c r="U22" s="101"/>
      <c r="V22" s="100"/>
      <c r="W22" s="101"/>
      <c r="X22" s="100"/>
      <c r="Y22" s="101"/>
      <c r="Z22" s="100"/>
      <c r="AA22" s="101"/>
      <c r="AB22" s="183"/>
      <c r="AC22" s="133"/>
    </row>
    <row r="23" spans="1:29" ht="24.75" customHeight="1" thickBot="1">
      <c r="A23" s="103" t="s">
        <v>20</v>
      </c>
      <c r="B23" s="104"/>
      <c r="C23" s="105"/>
      <c r="D23" s="97">
        <f>SUM(D21:D22)</f>
        <v>310000</v>
      </c>
      <c r="E23" s="98"/>
      <c r="F23" s="97">
        <f>SUM(F21:F22)</f>
        <v>260000</v>
      </c>
      <c r="G23" s="98"/>
      <c r="H23" s="97">
        <f>SUM(H21:H22)</f>
        <v>260000</v>
      </c>
      <c r="I23" s="98"/>
      <c r="J23" s="97">
        <f>SUM(J21:J22)</f>
        <v>260000</v>
      </c>
      <c r="K23" s="98"/>
      <c r="L23" s="97">
        <f>SUM(L21:L22)</f>
        <v>310000</v>
      </c>
      <c r="M23" s="98"/>
      <c r="N23" s="97">
        <f>SUM(N21:N22)</f>
        <v>260000</v>
      </c>
      <c r="O23" s="98"/>
      <c r="P23" s="97">
        <f>SUM(P21:P22)</f>
        <v>260000</v>
      </c>
      <c r="Q23" s="98"/>
      <c r="R23" s="97">
        <f>SUM(R21:R22)</f>
        <v>260000</v>
      </c>
      <c r="S23" s="98"/>
      <c r="T23" s="97">
        <f>SUM(T21:T22)</f>
        <v>310000</v>
      </c>
      <c r="U23" s="98"/>
      <c r="V23" s="97">
        <f>SUM(V21:V22)</f>
        <v>260000</v>
      </c>
      <c r="W23" s="98"/>
      <c r="X23" s="97">
        <f>SUM(X21:X22)</f>
        <v>260000</v>
      </c>
      <c r="Y23" s="98"/>
      <c r="Z23" s="97">
        <f>SUM(Z21:Z22)</f>
        <v>260000</v>
      </c>
      <c r="AA23" s="98"/>
      <c r="AB23" s="184"/>
      <c r="AC23" s="12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930</v>
      </c>
      <c r="E24" s="113"/>
      <c r="F24" s="112">
        <f>F23*0.003</f>
        <v>780</v>
      </c>
      <c r="G24" s="113"/>
      <c r="H24" s="112">
        <f>H23*0.003</f>
        <v>780</v>
      </c>
      <c r="I24" s="113"/>
      <c r="J24" s="112">
        <f t="shared" ref="J24" si="11">J23*0.003</f>
        <v>780</v>
      </c>
      <c r="K24" s="113"/>
      <c r="L24" s="112">
        <f t="shared" ref="L24" si="12">L23*0.003</f>
        <v>930</v>
      </c>
      <c r="M24" s="113"/>
      <c r="N24" s="112">
        <f t="shared" ref="N24" si="13">N23*0.003</f>
        <v>780</v>
      </c>
      <c r="O24" s="113"/>
      <c r="P24" s="112">
        <f t="shared" ref="P24" si="14">P23*0.003</f>
        <v>780</v>
      </c>
      <c r="Q24" s="113"/>
      <c r="R24" s="112">
        <f t="shared" ref="R24" si="15">R23*0.003</f>
        <v>780</v>
      </c>
      <c r="S24" s="113"/>
      <c r="T24" s="112">
        <f t="shared" ref="T24" si="16">T23*0.003</f>
        <v>930</v>
      </c>
      <c r="U24" s="113"/>
      <c r="V24" s="112">
        <f t="shared" ref="V24" si="17">V23*0.003</f>
        <v>780</v>
      </c>
      <c r="W24" s="113"/>
      <c r="X24" s="112">
        <f t="shared" ref="X24" si="18">X23*0.003</f>
        <v>780</v>
      </c>
      <c r="Y24" s="113"/>
      <c r="Z24" s="112">
        <f t="shared" ref="Z24" si="19">Z23*0.003</f>
        <v>780</v>
      </c>
      <c r="AA24" s="113"/>
      <c r="AB24" s="185"/>
      <c r="AC24" s="131"/>
    </row>
    <row r="25" spans="1:29" ht="24.75" customHeight="1">
      <c r="A25" s="49"/>
      <c r="B25" s="33" t="s">
        <v>35</v>
      </c>
      <c r="C25" s="34"/>
      <c r="D25" s="84">
        <v>6750</v>
      </c>
      <c r="E25" s="85"/>
      <c r="F25" s="84">
        <v>6750</v>
      </c>
      <c r="G25" s="85"/>
      <c r="H25" s="84">
        <v>6750</v>
      </c>
      <c r="I25" s="85"/>
      <c r="J25" s="84">
        <v>6750</v>
      </c>
      <c r="K25" s="85"/>
      <c r="L25" s="84">
        <v>6750</v>
      </c>
      <c r="M25" s="85"/>
      <c r="N25" s="84">
        <v>6750</v>
      </c>
      <c r="O25" s="85"/>
      <c r="P25" s="84">
        <v>6750</v>
      </c>
      <c r="Q25" s="85"/>
      <c r="R25" s="84">
        <v>6750</v>
      </c>
      <c r="S25" s="85"/>
      <c r="T25" s="84">
        <v>6750</v>
      </c>
      <c r="U25" s="85"/>
      <c r="V25" s="84">
        <v>6750</v>
      </c>
      <c r="W25" s="85"/>
      <c r="X25" s="84">
        <v>6750</v>
      </c>
      <c r="Y25" s="85"/>
      <c r="Z25" s="84">
        <v>6750</v>
      </c>
      <c r="AA25" s="85"/>
      <c r="AB25" s="180"/>
      <c r="AC25" s="127"/>
    </row>
    <row r="26" spans="1:29" ht="24.75" customHeight="1">
      <c r="A26" s="49"/>
      <c r="B26" s="33" t="s">
        <v>47</v>
      </c>
      <c r="C26" s="34"/>
      <c r="D26" s="84">
        <v>6900</v>
      </c>
      <c r="E26" s="85"/>
      <c r="F26" s="84">
        <v>6900</v>
      </c>
      <c r="G26" s="85"/>
      <c r="H26" s="84">
        <v>6900</v>
      </c>
      <c r="I26" s="85"/>
      <c r="J26" s="84">
        <v>6900</v>
      </c>
      <c r="K26" s="85"/>
      <c r="L26" s="84">
        <v>6900</v>
      </c>
      <c r="M26" s="85"/>
      <c r="N26" s="84">
        <v>6900</v>
      </c>
      <c r="O26" s="85"/>
      <c r="P26" s="84">
        <v>6900</v>
      </c>
      <c r="Q26" s="85"/>
      <c r="R26" s="84">
        <v>6900</v>
      </c>
      <c r="S26" s="85"/>
      <c r="T26" s="84">
        <v>6900</v>
      </c>
      <c r="U26" s="85"/>
      <c r="V26" s="84">
        <v>6900</v>
      </c>
      <c r="W26" s="85"/>
      <c r="X26" s="84">
        <v>6900</v>
      </c>
      <c r="Y26" s="85"/>
      <c r="Z26" s="84">
        <v>6900</v>
      </c>
      <c r="AA26" s="85"/>
      <c r="AB26" s="180"/>
      <c r="AC26" s="127"/>
    </row>
    <row r="27" spans="1:29" ht="24.75" customHeight="1">
      <c r="A27" s="50"/>
      <c r="B27" s="33" t="s">
        <v>48</v>
      </c>
      <c r="C27" s="34"/>
      <c r="D27" s="92">
        <v>33253</v>
      </c>
      <c r="E27" s="93"/>
      <c r="F27" s="92">
        <v>33253</v>
      </c>
      <c r="G27" s="93"/>
      <c r="H27" s="92">
        <v>33253</v>
      </c>
      <c r="I27" s="93"/>
      <c r="J27" s="92">
        <v>33253</v>
      </c>
      <c r="K27" s="93"/>
      <c r="L27" s="92">
        <v>33253</v>
      </c>
      <c r="M27" s="93"/>
      <c r="N27" s="92">
        <v>33253</v>
      </c>
      <c r="O27" s="93"/>
      <c r="P27" s="92">
        <v>33253</v>
      </c>
      <c r="Q27" s="93"/>
      <c r="R27" s="92">
        <v>33253</v>
      </c>
      <c r="S27" s="93"/>
      <c r="T27" s="92">
        <v>33253</v>
      </c>
      <c r="U27" s="93"/>
      <c r="V27" s="92">
        <v>33253</v>
      </c>
      <c r="W27" s="93"/>
      <c r="X27" s="92">
        <v>33253</v>
      </c>
      <c r="Y27" s="93"/>
      <c r="Z27" s="92">
        <v>33253</v>
      </c>
      <c r="AA27" s="93"/>
      <c r="AB27" s="182"/>
      <c r="AC27" s="123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86"/>
      <c r="AC28" s="125"/>
    </row>
    <row r="29" spans="1:29" ht="24.75" customHeight="1" thickBot="1">
      <c r="A29" s="45" t="s">
        <v>36</v>
      </c>
      <c r="B29" s="46"/>
      <c r="C29" s="47"/>
      <c r="D29" s="92">
        <f>SUM(D24:D28)</f>
        <v>47833</v>
      </c>
      <c r="E29" s="93"/>
      <c r="F29" s="92">
        <f t="shared" ref="F29" si="20">SUM(F24:F28)</f>
        <v>47683</v>
      </c>
      <c r="G29" s="93"/>
      <c r="H29" s="92">
        <f t="shared" ref="H29" si="21">SUM(H24:H28)</f>
        <v>47683</v>
      </c>
      <c r="I29" s="93"/>
      <c r="J29" s="92">
        <f t="shared" ref="J29" si="22">SUM(J24:J28)</f>
        <v>47683</v>
      </c>
      <c r="K29" s="93"/>
      <c r="L29" s="92">
        <f t="shared" ref="L29" si="23">SUM(L24:L28)</f>
        <v>47833</v>
      </c>
      <c r="M29" s="93"/>
      <c r="N29" s="92">
        <f t="shared" ref="N29" si="24">SUM(N24:N28)</f>
        <v>47683</v>
      </c>
      <c r="O29" s="93"/>
      <c r="P29" s="92">
        <f t="shared" ref="P29" si="25">SUM(P24:P28)</f>
        <v>47683</v>
      </c>
      <c r="Q29" s="93"/>
      <c r="R29" s="92">
        <f t="shared" ref="R29" si="26">SUM(R24:R28)</f>
        <v>47683</v>
      </c>
      <c r="S29" s="93"/>
      <c r="T29" s="92">
        <f t="shared" ref="T29" si="27">SUM(T24:T28)</f>
        <v>47833</v>
      </c>
      <c r="U29" s="93"/>
      <c r="V29" s="92">
        <f t="shared" ref="V29" si="28">SUM(V24:V28)</f>
        <v>47683</v>
      </c>
      <c r="W29" s="93"/>
      <c r="X29" s="92">
        <f t="shared" ref="X29" si="29">SUM(X24:X28)</f>
        <v>47683</v>
      </c>
      <c r="Y29" s="93"/>
      <c r="Z29" s="92">
        <f t="shared" ref="Z29" si="30">SUM(Z24:Z28)</f>
        <v>47683</v>
      </c>
      <c r="AA29" s="93"/>
      <c r="AB29" s="182"/>
      <c r="AC29" s="123"/>
    </row>
    <row r="30" spans="1:29" ht="24.75" customHeight="1" thickTop="1" thickBot="1">
      <c r="A30" s="106" t="s">
        <v>37</v>
      </c>
      <c r="B30" s="107"/>
      <c r="C30" s="108"/>
      <c r="D30" s="109">
        <v>240085</v>
      </c>
      <c r="E30" s="110"/>
      <c r="F30" s="109">
        <v>195435</v>
      </c>
      <c r="G30" s="110"/>
      <c r="H30" s="109">
        <v>195435</v>
      </c>
      <c r="I30" s="110"/>
      <c r="J30" s="109">
        <v>195435</v>
      </c>
      <c r="K30" s="110"/>
      <c r="L30" s="109">
        <v>195435</v>
      </c>
      <c r="M30" s="110"/>
      <c r="N30" s="109">
        <v>225345</v>
      </c>
      <c r="O30" s="110"/>
      <c r="P30" s="109">
        <v>225345</v>
      </c>
      <c r="Q30" s="110"/>
      <c r="R30" s="109">
        <v>225345</v>
      </c>
      <c r="S30" s="110"/>
      <c r="T30" s="109">
        <v>225345</v>
      </c>
      <c r="U30" s="110"/>
      <c r="V30" s="109">
        <v>225345</v>
      </c>
      <c r="W30" s="110"/>
      <c r="X30" s="109">
        <v>225345</v>
      </c>
      <c r="Y30" s="110"/>
      <c r="Z30" s="109">
        <v>225345</v>
      </c>
      <c r="AA30" s="110"/>
      <c r="AB30" s="187"/>
      <c r="AC30" s="119"/>
    </row>
    <row r="31" spans="1:29">
      <c r="AB31" s="25"/>
      <c r="AC31" s="25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B962-9948-49A4-8E9A-AEFFF224F343}">
  <dimension ref="A1:AC32"/>
  <sheetViews>
    <sheetView workbookViewId="0">
      <selection activeCell="S4" sqref="S4:Y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5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76" t="s">
        <v>83</v>
      </c>
      <c r="T4" s="77"/>
      <c r="U4" s="77"/>
      <c r="V4" s="77"/>
      <c r="W4" s="77"/>
      <c r="X4" s="77"/>
      <c r="Y4" s="78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86"/>
    </row>
    <row r="7" spans="1:29" ht="24.75" customHeight="1">
      <c r="A7" s="39" t="s">
        <v>40</v>
      </c>
      <c r="B7" s="40"/>
      <c r="C7" s="41"/>
      <c r="D7" s="3">
        <v>18</v>
      </c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39" t="s">
        <v>23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39" t="s">
        <v>24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42" t="s">
        <v>25</v>
      </c>
      <c r="B11" s="43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45" t="s">
        <v>26</v>
      </c>
      <c r="B12" s="46"/>
      <c r="C12" s="47"/>
      <c r="D12" s="81">
        <v>8600</v>
      </c>
      <c r="E12" s="82"/>
      <c r="F12" s="81">
        <v>8600</v>
      </c>
      <c r="G12" s="82"/>
      <c r="H12" s="81">
        <v>8600</v>
      </c>
      <c r="I12" s="82"/>
      <c r="J12" s="81">
        <v>8600</v>
      </c>
      <c r="K12" s="82"/>
      <c r="L12" s="81">
        <v>8600</v>
      </c>
      <c r="M12" s="82"/>
      <c r="N12" s="81">
        <v>8600</v>
      </c>
      <c r="O12" s="82"/>
      <c r="P12" s="81">
        <v>8600</v>
      </c>
      <c r="Q12" s="82"/>
      <c r="R12" s="81">
        <v>8600</v>
      </c>
      <c r="S12" s="82"/>
      <c r="T12" s="81">
        <v>8600</v>
      </c>
      <c r="U12" s="82"/>
      <c r="V12" s="81">
        <v>8600</v>
      </c>
      <c r="W12" s="82"/>
      <c r="X12" s="81">
        <v>8600</v>
      </c>
      <c r="Y12" s="82"/>
      <c r="Z12" s="81">
        <v>8600</v>
      </c>
      <c r="AA12" s="82"/>
      <c r="AB12" s="81">
        <v>8600</v>
      </c>
      <c r="AC12" s="83"/>
    </row>
    <row r="13" spans="1:29" ht="24.75" customHeight="1">
      <c r="A13" s="39" t="s">
        <v>49</v>
      </c>
      <c r="B13" s="40"/>
      <c r="C13" s="41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84"/>
      <c r="AC13" s="87"/>
    </row>
    <row r="14" spans="1:29" ht="24.75" customHeight="1">
      <c r="A14" s="88" t="s">
        <v>27</v>
      </c>
      <c r="B14" s="89"/>
      <c r="C14" s="40"/>
      <c r="D14" s="84">
        <v>10750</v>
      </c>
      <c r="E14" s="85"/>
      <c r="F14" s="84">
        <v>10750</v>
      </c>
      <c r="G14" s="85"/>
      <c r="H14" s="84">
        <v>10750</v>
      </c>
      <c r="I14" s="85"/>
      <c r="J14" s="84">
        <v>10750</v>
      </c>
      <c r="K14" s="85"/>
      <c r="L14" s="84">
        <v>10750</v>
      </c>
      <c r="M14" s="85"/>
      <c r="N14" s="84">
        <v>10750</v>
      </c>
      <c r="O14" s="85"/>
      <c r="P14" s="84">
        <v>10750</v>
      </c>
      <c r="Q14" s="85"/>
      <c r="R14" s="84">
        <v>10750</v>
      </c>
      <c r="S14" s="85"/>
      <c r="T14" s="84">
        <v>10750</v>
      </c>
      <c r="U14" s="85"/>
      <c r="V14" s="84">
        <v>10750</v>
      </c>
      <c r="W14" s="85"/>
      <c r="X14" s="84">
        <v>10750</v>
      </c>
      <c r="Y14" s="85"/>
      <c r="Z14" s="84">
        <v>10750</v>
      </c>
      <c r="AA14" s="85"/>
      <c r="AB14" s="84">
        <v>10750</v>
      </c>
      <c r="AC14" s="87"/>
    </row>
    <row r="15" spans="1:29" ht="24.75" customHeight="1" thickBot="1">
      <c r="A15" s="42" t="s">
        <v>50</v>
      </c>
      <c r="B15" s="43"/>
      <c r="C15" s="44"/>
      <c r="D15" s="90"/>
      <c r="E15" s="91"/>
      <c r="F15" s="90"/>
      <c r="G15" s="91"/>
      <c r="H15" s="90"/>
      <c r="I15" s="91"/>
      <c r="J15" s="90"/>
      <c r="K15" s="91"/>
      <c r="L15" s="90"/>
      <c r="M15" s="91"/>
      <c r="N15" s="90"/>
      <c r="O15" s="91"/>
      <c r="P15" s="90"/>
      <c r="Q15" s="91"/>
      <c r="R15" s="90"/>
      <c r="S15" s="91"/>
      <c r="T15" s="90"/>
      <c r="U15" s="91"/>
      <c r="V15" s="90"/>
      <c r="W15" s="91"/>
      <c r="X15" s="90"/>
      <c r="Y15" s="91"/>
      <c r="Z15" s="90"/>
      <c r="AA15" s="91"/>
      <c r="AB15" s="90"/>
      <c r="AC15" s="95"/>
    </row>
    <row r="16" spans="1:29" ht="24.75" customHeight="1" thickTop="1">
      <c r="A16" s="96" t="s">
        <v>42</v>
      </c>
      <c r="B16" s="17"/>
      <c r="C16" s="6" t="s">
        <v>43</v>
      </c>
      <c r="D16" s="92"/>
      <c r="E16" s="93"/>
      <c r="F16" s="92"/>
      <c r="G16" s="93"/>
      <c r="H16" s="92"/>
      <c r="I16" s="93"/>
      <c r="J16" s="92"/>
      <c r="K16" s="93"/>
      <c r="L16" s="92"/>
      <c r="M16" s="93"/>
      <c r="N16" s="92"/>
      <c r="O16" s="93"/>
      <c r="P16" s="92"/>
      <c r="Q16" s="93"/>
      <c r="R16" s="92"/>
      <c r="S16" s="93"/>
      <c r="T16" s="92"/>
      <c r="U16" s="93"/>
      <c r="V16" s="92"/>
      <c r="W16" s="93"/>
      <c r="X16" s="92"/>
      <c r="Y16" s="93"/>
      <c r="Z16" s="92"/>
      <c r="AA16" s="93"/>
      <c r="AB16" s="92"/>
      <c r="AC16" s="94"/>
    </row>
    <row r="17" spans="1:29" ht="24.75" customHeight="1">
      <c r="A17" s="96"/>
      <c r="B17" s="16"/>
      <c r="C17" s="7" t="s">
        <v>44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84"/>
      <c r="AC17" s="87"/>
    </row>
    <row r="18" spans="1:29" ht="24.75" customHeight="1">
      <c r="A18" s="96"/>
      <c r="B18" s="16"/>
      <c r="C18" s="7" t="s">
        <v>45</v>
      </c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84"/>
      <c r="AC18" s="87"/>
    </row>
    <row r="19" spans="1:29" ht="24.75" customHeight="1">
      <c r="A19" s="96"/>
      <c r="B19" s="33" t="s">
        <v>28</v>
      </c>
      <c r="C19" s="34"/>
      <c r="D19" s="84">
        <v>4144</v>
      </c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84"/>
      <c r="AC19" s="87"/>
    </row>
    <row r="20" spans="1:29" ht="24.75" customHeight="1">
      <c r="A20" s="96"/>
      <c r="B20" s="33" t="s">
        <v>29</v>
      </c>
      <c r="C20" s="34"/>
      <c r="D20" s="84">
        <v>5100</v>
      </c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4"/>
      <c r="S20" s="85"/>
      <c r="T20" s="84"/>
      <c r="U20" s="85"/>
      <c r="V20" s="84"/>
      <c r="W20" s="85"/>
      <c r="X20" s="84"/>
      <c r="Y20" s="85"/>
      <c r="Z20" s="84"/>
      <c r="AA20" s="85"/>
      <c r="AB20" s="84"/>
      <c r="AC20" s="87"/>
    </row>
    <row r="21" spans="1:29" ht="24.75" customHeight="1">
      <c r="A21" s="49"/>
      <c r="B21" s="33" t="s">
        <v>30</v>
      </c>
      <c r="C21" s="34"/>
      <c r="D21" s="84"/>
      <c r="E21" s="85"/>
      <c r="F21" s="84"/>
      <c r="G21" s="85"/>
      <c r="H21" s="84"/>
      <c r="I21" s="85"/>
      <c r="J21" s="84"/>
      <c r="K21" s="85"/>
      <c r="L21" s="84"/>
      <c r="M21" s="85"/>
      <c r="N21" s="84"/>
      <c r="O21" s="85"/>
      <c r="P21" s="84"/>
      <c r="Q21" s="85"/>
      <c r="R21" s="84"/>
      <c r="S21" s="85"/>
      <c r="T21" s="84"/>
      <c r="U21" s="85"/>
      <c r="V21" s="84"/>
      <c r="W21" s="85"/>
      <c r="X21" s="84"/>
      <c r="Y21" s="85"/>
      <c r="Z21" s="84"/>
      <c r="AA21" s="85"/>
      <c r="AB21" s="84"/>
      <c r="AC21" s="87"/>
    </row>
    <row r="22" spans="1:29" ht="24.75" customHeight="1">
      <c r="A22" s="39" t="s">
        <v>31</v>
      </c>
      <c r="B22" s="40"/>
      <c r="C22" s="41"/>
      <c r="D22" s="84">
        <f>INT(D7*D12+D8*D14+D10*D13+D11*D15+D16+D17+D18+D19+D20+D21)</f>
        <v>174794</v>
      </c>
      <c r="E22" s="85"/>
      <c r="F22" s="84">
        <f>INT(F7*F12+F8*F14+F10*F13+F11*F15+F16+F17+F18+F19+F20+F21)</f>
        <v>0</v>
      </c>
      <c r="G22" s="85"/>
      <c r="H22" s="84">
        <f>INT(H7*H12+H8*H14+H10*H13+H11*H15+H16+H17+H18+H19+H20+H21)</f>
        <v>0</v>
      </c>
      <c r="I22" s="85"/>
      <c r="J22" s="84">
        <f>INT(J7*J12+J8*J14+J10*J13+J11*J15+J16+J17+J18+J19+J20+J21)</f>
        <v>0</v>
      </c>
      <c r="K22" s="85"/>
      <c r="L22" s="84">
        <f>INT(L7*L12+L8*L14+L10*L13+L11*L15+L16+L17+L18+L19+L20+L21)</f>
        <v>0</v>
      </c>
      <c r="M22" s="85"/>
      <c r="N22" s="84">
        <f>INT(N7*N12+N8*N14+N10*N13+N11*N15+N16+N17+N18+N19+N20+N21)</f>
        <v>0</v>
      </c>
      <c r="O22" s="85"/>
      <c r="P22" s="84">
        <f>INT(P7*P12+P8*P14+P10*P13+P11*P15+P16+P17+P18+P19+P20+P21)</f>
        <v>0</v>
      </c>
      <c r="Q22" s="85"/>
      <c r="R22" s="84">
        <f>INT(R7*R12+R8*R14+R10*R13+R11*R15+R16+R17+R18+R19+R20+R21)</f>
        <v>0</v>
      </c>
      <c r="S22" s="85"/>
      <c r="T22" s="84">
        <f>INT(T7*T12+T8*T14+T10*T13+T11*T15+T16+T17+T18+T19+T20+T21)</f>
        <v>0</v>
      </c>
      <c r="U22" s="85"/>
      <c r="V22" s="84">
        <f>INT(V7*V12+V8*V14+V10*V13+V11*V15+V16+V17+V18+V19+V20+V21)</f>
        <v>0</v>
      </c>
      <c r="W22" s="85"/>
      <c r="X22" s="84">
        <f>INT(X7*X12+X8*X14+X10*X13+X11*X15+X16+X17+X18+X19+X20+X21)</f>
        <v>0</v>
      </c>
      <c r="Y22" s="85"/>
      <c r="Z22" s="84">
        <f>INT(Z7*Z12+Z8*Z14+Z10*Z13+Z11*Z15+Z16+Z17+Z18+Z19+Z20+Z21)</f>
        <v>0</v>
      </c>
      <c r="AA22" s="85"/>
      <c r="AB22" s="84">
        <f>D22+F22+H22+J22+L22+N22</f>
        <v>174794</v>
      </c>
      <c r="AC22" s="87"/>
    </row>
    <row r="23" spans="1:29" ht="24.75" customHeight="1">
      <c r="A23" s="39" t="s">
        <v>32</v>
      </c>
      <c r="B23" s="40"/>
      <c r="C23" s="41"/>
      <c r="D23" s="84"/>
      <c r="E23" s="85"/>
      <c r="F23" s="84"/>
      <c r="G23" s="85"/>
      <c r="H23" s="84"/>
      <c r="I23" s="85"/>
      <c r="J23" s="84"/>
      <c r="K23" s="85"/>
      <c r="L23" s="84"/>
      <c r="M23" s="85"/>
      <c r="N23" s="84"/>
      <c r="O23" s="85"/>
      <c r="P23" s="84"/>
      <c r="Q23" s="85"/>
      <c r="R23" s="84"/>
      <c r="S23" s="85"/>
      <c r="T23" s="84"/>
      <c r="U23" s="85"/>
      <c r="V23" s="84"/>
      <c r="W23" s="85"/>
      <c r="X23" s="84"/>
      <c r="Y23" s="85"/>
      <c r="Z23" s="84"/>
      <c r="AA23" s="85"/>
      <c r="AB23" s="84"/>
      <c r="AC23" s="87"/>
    </row>
    <row r="24" spans="1:29" ht="24.75" customHeight="1" thickBot="1">
      <c r="A24" s="52" t="s">
        <v>39</v>
      </c>
      <c r="B24" s="53"/>
      <c r="C24" s="54"/>
      <c r="D24" s="100">
        <v>25000</v>
      </c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  <c r="R24" s="100"/>
      <c r="S24" s="101"/>
      <c r="T24" s="100"/>
      <c r="U24" s="101"/>
      <c r="V24" s="100"/>
      <c r="W24" s="101"/>
      <c r="X24" s="100"/>
      <c r="Y24" s="101"/>
      <c r="Z24" s="100"/>
      <c r="AA24" s="101"/>
      <c r="AB24" s="100"/>
      <c r="AC24" s="102"/>
    </row>
    <row r="25" spans="1:29" ht="24.75" customHeight="1" thickBot="1">
      <c r="A25" s="103" t="s">
        <v>20</v>
      </c>
      <c r="B25" s="104"/>
      <c r="C25" s="105"/>
      <c r="D25" s="97">
        <f>D22+D23+D24</f>
        <v>199794</v>
      </c>
      <c r="E25" s="98"/>
      <c r="F25" s="97">
        <f>F22+F23+F24</f>
        <v>0</v>
      </c>
      <c r="G25" s="98"/>
      <c r="H25" s="97">
        <f>H22+H23+H24</f>
        <v>0</v>
      </c>
      <c r="I25" s="98"/>
      <c r="J25" s="97">
        <f>J22+J23+J24</f>
        <v>0</v>
      </c>
      <c r="K25" s="98"/>
      <c r="L25" s="97">
        <f>L22+L23+L24</f>
        <v>0</v>
      </c>
      <c r="M25" s="98"/>
      <c r="N25" s="97">
        <f>N22+N23+N24</f>
        <v>0</v>
      </c>
      <c r="O25" s="98"/>
      <c r="P25" s="97">
        <f>P22+P23+P24</f>
        <v>0</v>
      </c>
      <c r="Q25" s="98"/>
      <c r="R25" s="97">
        <f>R22+R23+R24</f>
        <v>0</v>
      </c>
      <c r="S25" s="98"/>
      <c r="T25" s="97">
        <f>T22+T23+T24</f>
        <v>0</v>
      </c>
      <c r="U25" s="98"/>
      <c r="V25" s="97">
        <f>V22+V23+V24</f>
        <v>0</v>
      </c>
      <c r="W25" s="98"/>
      <c r="X25" s="97">
        <f>X22+X23+X24</f>
        <v>0</v>
      </c>
      <c r="Y25" s="98"/>
      <c r="Z25" s="97">
        <f>Z22+Z23+Z24</f>
        <v>0</v>
      </c>
      <c r="AA25" s="98"/>
      <c r="AB25" s="97">
        <f>D25+F25+H25+J25+L25+N25</f>
        <v>199794</v>
      </c>
      <c r="AC25" s="99"/>
    </row>
    <row r="26" spans="1:29" ht="24.75" customHeight="1">
      <c r="A26" s="48" t="s">
        <v>33</v>
      </c>
      <c r="B26" s="35" t="s">
        <v>34</v>
      </c>
      <c r="C26" s="36"/>
      <c r="D26" s="112">
        <v>599</v>
      </c>
      <c r="E26" s="113"/>
      <c r="F26" s="112"/>
      <c r="G26" s="113"/>
      <c r="H26" s="112"/>
      <c r="I26" s="113"/>
      <c r="J26" s="112"/>
      <c r="K26" s="113"/>
      <c r="L26" s="112"/>
      <c r="M26" s="113"/>
      <c r="N26" s="112"/>
      <c r="O26" s="113"/>
      <c r="P26" s="112"/>
      <c r="Q26" s="113"/>
      <c r="R26" s="112"/>
      <c r="S26" s="113"/>
      <c r="T26" s="112"/>
      <c r="U26" s="113"/>
      <c r="V26" s="112"/>
      <c r="W26" s="113"/>
      <c r="X26" s="112"/>
      <c r="Y26" s="113"/>
      <c r="Z26" s="112"/>
      <c r="AA26" s="113"/>
      <c r="AB26" s="112"/>
      <c r="AC26" s="116"/>
    </row>
    <row r="27" spans="1:29" ht="24.75" customHeight="1">
      <c r="A27" s="49"/>
      <c r="B27" s="33" t="s">
        <v>35</v>
      </c>
      <c r="C27" s="34"/>
      <c r="D27" s="84">
        <v>4770</v>
      </c>
      <c r="E27" s="85"/>
      <c r="F27" s="84"/>
      <c r="G27" s="85"/>
      <c r="H27" s="84"/>
      <c r="I27" s="85"/>
      <c r="J27" s="84"/>
      <c r="K27" s="85"/>
      <c r="L27" s="84"/>
      <c r="M27" s="85"/>
      <c r="N27" s="84"/>
      <c r="O27" s="85"/>
      <c r="P27" s="84"/>
      <c r="Q27" s="85"/>
      <c r="R27" s="84"/>
      <c r="S27" s="85"/>
      <c r="T27" s="84"/>
      <c r="U27" s="85"/>
      <c r="V27" s="84"/>
      <c r="W27" s="85"/>
      <c r="X27" s="84"/>
      <c r="Y27" s="85"/>
      <c r="Z27" s="84"/>
      <c r="AA27" s="85"/>
      <c r="AB27" s="84"/>
      <c r="AC27" s="87"/>
    </row>
    <row r="28" spans="1:29" ht="24.75" customHeight="1">
      <c r="A28" s="49"/>
      <c r="B28" s="33" t="s">
        <v>47</v>
      </c>
      <c r="C28" s="34"/>
      <c r="D28" s="84">
        <v>11800</v>
      </c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  <c r="R28" s="84"/>
      <c r="S28" s="85"/>
      <c r="T28" s="84"/>
      <c r="U28" s="85"/>
      <c r="V28" s="84"/>
      <c r="W28" s="85"/>
      <c r="X28" s="84"/>
      <c r="Y28" s="85"/>
      <c r="Z28" s="84"/>
      <c r="AA28" s="85"/>
      <c r="AB28" s="84"/>
      <c r="AC28" s="87"/>
    </row>
    <row r="29" spans="1:29" ht="24.75" customHeight="1">
      <c r="A29" s="50"/>
      <c r="B29" s="33" t="s">
        <v>48</v>
      </c>
      <c r="C29" s="34"/>
      <c r="D29" s="92"/>
      <c r="E29" s="93"/>
      <c r="F29" s="92"/>
      <c r="G29" s="93"/>
      <c r="H29" s="92"/>
      <c r="I29" s="93"/>
      <c r="J29" s="92"/>
      <c r="K29" s="93"/>
      <c r="L29" s="92"/>
      <c r="M29" s="93"/>
      <c r="N29" s="92"/>
      <c r="O29" s="93"/>
      <c r="P29" s="92"/>
      <c r="Q29" s="93"/>
      <c r="R29" s="92"/>
      <c r="S29" s="93"/>
      <c r="T29" s="92"/>
      <c r="U29" s="93"/>
      <c r="V29" s="92"/>
      <c r="W29" s="93"/>
      <c r="X29" s="92"/>
      <c r="Y29" s="93"/>
      <c r="Z29" s="92"/>
      <c r="AA29" s="93"/>
      <c r="AB29" s="92"/>
      <c r="AC29" s="94"/>
    </row>
    <row r="30" spans="1:29" ht="24.75" customHeight="1" thickBot="1">
      <c r="A30" s="51"/>
      <c r="B30" s="37" t="s">
        <v>51</v>
      </c>
      <c r="C30" s="38"/>
      <c r="D30" s="114">
        <v>220</v>
      </c>
      <c r="E30" s="115"/>
      <c r="F30" s="114"/>
      <c r="G30" s="115"/>
      <c r="H30" s="114"/>
      <c r="I30" s="115"/>
      <c r="J30" s="114"/>
      <c r="K30" s="115"/>
      <c r="L30" s="114"/>
      <c r="M30" s="115"/>
      <c r="N30" s="114"/>
      <c r="O30" s="115"/>
      <c r="P30" s="114"/>
      <c r="Q30" s="115"/>
      <c r="R30" s="114"/>
      <c r="S30" s="115"/>
      <c r="T30" s="114"/>
      <c r="U30" s="115"/>
      <c r="V30" s="114"/>
      <c r="W30" s="115"/>
      <c r="X30" s="114"/>
      <c r="Y30" s="115"/>
      <c r="Z30" s="114"/>
      <c r="AA30" s="115"/>
      <c r="AB30" s="114"/>
      <c r="AC30" s="117"/>
    </row>
    <row r="31" spans="1:29" ht="24.75" customHeight="1" thickBot="1">
      <c r="A31" s="45" t="s">
        <v>36</v>
      </c>
      <c r="B31" s="46"/>
      <c r="C31" s="47"/>
      <c r="D31" s="92">
        <f>SUM(D26:D30)</f>
        <v>17389</v>
      </c>
      <c r="E31" s="93"/>
      <c r="F31" s="92">
        <f t="shared" ref="F31" si="0">SUM(F26:F30)</f>
        <v>0</v>
      </c>
      <c r="G31" s="93"/>
      <c r="H31" s="92">
        <f t="shared" ref="H31" si="1">SUM(H26:H30)</f>
        <v>0</v>
      </c>
      <c r="I31" s="93"/>
      <c r="J31" s="92">
        <f t="shared" ref="J31" si="2">SUM(J26:J30)</f>
        <v>0</v>
      </c>
      <c r="K31" s="93"/>
      <c r="L31" s="92">
        <f t="shared" ref="L31" si="3">SUM(L26:L30)</f>
        <v>0</v>
      </c>
      <c r="M31" s="93"/>
      <c r="N31" s="92">
        <f t="shared" ref="N31" si="4">SUM(N26:N30)</f>
        <v>0</v>
      </c>
      <c r="O31" s="93"/>
      <c r="P31" s="92">
        <f t="shared" ref="P31" si="5">SUM(P26:P30)</f>
        <v>0</v>
      </c>
      <c r="Q31" s="93"/>
      <c r="R31" s="92">
        <f t="shared" ref="R31" si="6">SUM(R26:R30)</f>
        <v>0</v>
      </c>
      <c r="S31" s="93"/>
      <c r="T31" s="92">
        <f t="shared" ref="T31" si="7">SUM(T26:T30)</f>
        <v>0</v>
      </c>
      <c r="U31" s="93"/>
      <c r="V31" s="92">
        <f t="shared" ref="V31" si="8">SUM(V26:V30)</f>
        <v>0</v>
      </c>
      <c r="W31" s="93"/>
      <c r="X31" s="92">
        <f t="shared" ref="X31" si="9">SUM(X26:X30)</f>
        <v>0</v>
      </c>
      <c r="Y31" s="93"/>
      <c r="Z31" s="92">
        <f t="shared" ref="Z31" si="10">SUM(Z26:Z30)</f>
        <v>0</v>
      </c>
      <c r="AA31" s="93"/>
      <c r="AB31" s="92">
        <f t="shared" ref="AB31" si="11">SUM(AB26:AB30)</f>
        <v>0</v>
      </c>
      <c r="AC31" s="94"/>
    </row>
    <row r="32" spans="1:29" ht="24.75" customHeight="1" thickTop="1" thickBot="1">
      <c r="A32" s="106" t="s">
        <v>37</v>
      </c>
      <c r="B32" s="107"/>
      <c r="C32" s="108"/>
      <c r="D32" s="109">
        <f>D25-D31</f>
        <v>182405</v>
      </c>
      <c r="E32" s="110"/>
      <c r="F32" s="109">
        <f>F25-F31</f>
        <v>0</v>
      </c>
      <c r="G32" s="110"/>
      <c r="H32" s="109">
        <f>H25-H31</f>
        <v>0</v>
      </c>
      <c r="I32" s="110"/>
      <c r="J32" s="109">
        <f>J25-J31</f>
        <v>0</v>
      </c>
      <c r="K32" s="110"/>
      <c r="L32" s="109">
        <f>L25-L31</f>
        <v>0</v>
      </c>
      <c r="M32" s="110"/>
      <c r="N32" s="109">
        <f>N25-N31</f>
        <v>0</v>
      </c>
      <c r="O32" s="110"/>
      <c r="P32" s="109">
        <f>P25-P31</f>
        <v>0</v>
      </c>
      <c r="Q32" s="110"/>
      <c r="R32" s="109">
        <f>R25-R31</f>
        <v>0</v>
      </c>
      <c r="S32" s="110"/>
      <c r="T32" s="109">
        <f>T25-T31</f>
        <v>0</v>
      </c>
      <c r="U32" s="110"/>
      <c r="V32" s="109">
        <f>V25-V31</f>
        <v>0</v>
      </c>
      <c r="W32" s="110"/>
      <c r="X32" s="109">
        <f>X22-X31</f>
        <v>0</v>
      </c>
      <c r="Y32" s="110"/>
      <c r="Z32" s="109">
        <f>Z25-Z31</f>
        <v>0</v>
      </c>
      <c r="AA32" s="110"/>
      <c r="AB32" s="109">
        <f>D32+F32+H32+J32+L32+N32</f>
        <v>182405</v>
      </c>
      <c r="AC32" s="111"/>
    </row>
  </sheetData>
  <mergeCells count="323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FCBF-DD49-42DC-8783-EBB8D64E9999}">
  <dimension ref="A1:AC32"/>
  <sheetViews>
    <sheetView workbookViewId="0">
      <selection activeCell="S4" sqref="S4:Y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5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76" t="s">
        <v>84</v>
      </c>
      <c r="T4" s="77"/>
      <c r="U4" s="77"/>
      <c r="V4" s="77"/>
      <c r="W4" s="77"/>
      <c r="X4" s="77"/>
      <c r="Y4" s="78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56"/>
      <c r="AB6" s="55" t="s">
        <v>20</v>
      </c>
      <c r="AC6" s="86"/>
    </row>
    <row r="7" spans="1:29" ht="24.75" customHeight="1">
      <c r="A7" s="39" t="s">
        <v>40</v>
      </c>
      <c r="B7" s="40"/>
      <c r="C7" s="41"/>
      <c r="D7" s="3">
        <v>18</v>
      </c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39" t="s">
        <v>41</v>
      </c>
      <c r="B8" s="40"/>
      <c r="C8" s="41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39" t="s">
        <v>23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39" t="s">
        <v>24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42" t="s">
        <v>25</v>
      </c>
      <c r="B11" s="43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45" t="s">
        <v>26</v>
      </c>
      <c r="B12" s="46"/>
      <c r="C12" s="47"/>
      <c r="D12" s="81">
        <v>8600</v>
      </c>
      <c r="E12" s="82"/>
      <c r="F12" s="81">
        <v>8600</v>
      </c>
      <c r="G12" s="82"/>
      <c r="H12" s="81">
        <v>8600</v>
      </c>
      <c r="I12" s="82"/>
      <c r="J12" s="81">
        <v>8600</v>
      </c>
      <c r="K12" s="82"/>
      <c r="L12" s="81">
        <v>8600</v>
      </c>
      <c r="M12" s="82"/>
      <c r="N12" s="81">
        <v>8600</v>
      </c>
      <c r="O12" s="82"/>
      <c r="P12" s="81">
        <v>8600</v>
      </c>
      <c r="Q12" s="82"/>
      <c r="R12" s="81">
        <v>8600</v>
      </c>
      <c r="S12" s="82"/>
      <c r="T12" s="81">
        <v>8600</v>
      </c>
      <c r="U12" s="82"/>
      <c r="V12" s="81">
        <v>8600</v>
      </c>
      <c r="W12" s="82"/>
      <c r="X12" s="81">
        <v>8600</v>
      </c>
      <c r="Y12" s="82"/>
      <c r="Z12" s="81">
        <v>8600</v>
      </c>
      <c r="AA12" s="82"/>
      <c r="AB12" s="81">
        <v>8600</v>
      </c>
      <c r="AC12" s="83"/>
    </row>
    <row r="13" spans="1:29" ht="24.75" customHeight="1">
      <c r="A13" s="39" t="s">
        <v>49</v>
      </c>
      <c r="B13" s="40"/>
      <c r="C13" s="41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84"/>
      <c r="AC13" s="87"/>
    </row>
    <row r="14" spans="1:29" ht="24.75" customHeight="1">
      <c r="A14" s="88" t="s">
        <v>27</v>
      </c>
      <c r="B14" s="89"/>
      <c r="C14" s="40"/>
      <c r="D14" s="84">
        <v>10750</v>
      </c>
      <c r="E14" s="85"/>
      <c r="F14" s="84">
        <v>10750</v>
      </c>
      <c r="G14" s="85"/>
      <c r="H14" s="84">
        <v>10750</v>
      </c>
      <c r="I14" s="85"/>
      <c r="J14" s="84">
        <v>10750</v>
      </c>
      <c r="K14" s="85"/>
      <c r="L14" s="84">
        <v>10750</v>
      </c>
      <c r="M14" s="85"/>
      <c r="N14" s="84">
        <v>10750</v>
      </c>
      <c r="O14" s="85"/>
      <c r="P14" s="84">
        <v>10750</v>
      </c>
      <c r="Q14" s="85"/>
      <c r="R14" s="84">
        <v>10750</v>
      </c>
      <c r="S14" s="85"/>
      <c r="T14" s="84">
        <v>10750</v>
      </c>
      <c r="U14" s="85"/>
      <c r="V14" s="84">
        <v>10750</v>
      </c>
      <c r="W14" s="85"/>
      <c r="X14" s="84">
        <v>10750</v>
      </c>
      <c r="Y14" s="85"/>
      <c r="Z14" s="84">
        <v>10750</v>
      </c>
      <c r="AA14" s="85"/>
      <c r="AB14" s="84">
        <v>10750</v>
      </c>
      <c r="AC14" s="87"/>
    </row>
    <row r="15" spans="1:29" ht="24.75" customHeight="1" thickBot="1">
      <c r="A15" s="42" t="s">
        <v>50</v>
      </c>
      <c r="B15" s="43"/>
      <c r="C15" s="44"/>
      <c r="D15" s="90"/>
      <c r="E15" s="91"/>
      <c r="F15" s="90"/>
      <c r="G15" s="91"/>
      <c r="H15" s="90"/>
      <c r="I15" s="91"/>
      <c r="J15" s="90"/>
      <c r="K15" s="91"/>
      <c r="L15" s="90"/>
      <c r="M15" s="91"/>
      <c r="N15" s="90"/>
      <c r="O15" s="91"/>
      <c r="P15" s="90"/>
      <c r="Q15" s="91"/>
      <c r="R15" s="90"/>
      <c r="S15" s="91"/>
      <c r="T15" s="90"/>
      <c r="U15" s="91"/>
      <c r="V15" s="90"/>
      <c r="W15" s="91"/>
      <c r="X15" s="90"/>
      <c r="Y15" s="91"/>
      <c r="Z15" s="90"/>
      <c r="AA15" s="91"/>
      <c r="AB15" s="90"/>
      <c r="AC15" s="95"/>
    </row>
    <row r="16" spans="1:29" ht="24.75" customHeight="1" thickTop="1">
      <c r="A16" s="96" t="s">
        <v>42</v>
      </c>
      <c r="B16" s="17"/>
      <c r="C16" s="6" t="s">
        <v>43</v>
      </c>
      <c r="D16" s="92"/>
      <c r="E16" s="93"/>
      <c r="F16" s="92"/>
      <c r="G16" s="93"/>
      <c r="H16" s="92"/>
      <c r="I16" s="93"/>
      <c r="J16" s="92"/>
      <c r="K16" s="93"/>
      <c r="L16" s="92"/>
      <c r="M16" s="93"/>
      <c r="N16" s="92"/>
      <c r="O16" s="93"/>
      <c r="P16" s="92"/>
      <c r="Q16" s="93"/>
      <c r="R16" s="92"/>
      <c r="S16" s="93"/>
      <c r="T16" s="92"/>
      <c r="U16" s="93"/>
      <c r="V16" s="92"/>
      <c r="W16" s="93"/>
      <c r="X16" s="92"/>
      <c r="Y16" s="93"/>
      <c r="Z16" s="92"/>
      <c r="AA16" s="93"/>
      <c r="AB16" s="92"/>
      <c r="AC16" s="94"/>
    </row>
    <row r="17" spans="1:29" ht="24.75" customHeight="1">
      <c r="A17" s="96"/>
      <c r="B17" s="16"/>
      <c r="C17" s="7" t="s">
        <v>44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84"/>
      <c r="AC17" s="87"/>
    </row>
    <row r="18" spans="1:29" ht="24.75" customHeight="1">
      <c r="A18" s="96"/>
      <c r="B18" s="16"/>
      <c r="C18" s="7" t="s">
        <v>45</v>
      </c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84"/>
      <c r="AC18" s="87"/>
    </row>
    <row r="19" spans="1:29" ht="24.75" customHeight="1">
      <c r="A19" s="96"/>
      <c r="B19" s="33" t="s">
        <v>28</v>
      </c>
      <c r="C19" s="34"/>
      <c r="D19" s="84">
        <v>4144</v>
      </c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84"/>
      <c r="AC19" s="87"/>
    </row>
    <row r="20" spans="1:29" ht="24.75" customHeight="1">
      <c r="A20" s="96"/>
      <c r="B20" s="33" t="s">
        <v>29</v>
      </c>
      <c r="C20" s="34"/>
      <c r="D20" s="84">
        <v>5100</v>
      </c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4"/>
      <c r="S20" s="85"/>
      <c r="T20" s="84"/>
      <c r="U20" s="85"/>
      <c r="V20" s="84"/>
      <c r="W20" s="85"/>
      <c r="X20" s="84"/>
      <c r="Y20" s="85"/>
      <c r="Z20" s="84"/>
      <c r="AA20" s="85"/>
      <c r="AB20" s="84"/>
      <c r="AC20" s="87"/>
    </row>
    <row r="21" spans="1:29" ht="24.75" customHeight="1">
      <c r="A21" s="49"/>
      <c r="B21" s="33" t="s">
        <v>30</v>
      </c>
      <c r="C21" s="34"/>
      <c r="D21" s="84"/>
      <c r="E21" s="85"/>
      <c r="F21" s="84"/>
      <c r="G21" s="85"/>
      <c r="H21" s="84"/>
      <c r="I21" s="85"/>
      <c r="J21" s="84"/>
      <c r="K21" s="85"/>
      <c r="L21" s="84"/>
      <c r="M21" s="85"/>
      <c r="N21" s="84"/>
      <c r="O21" s="85"/>
      <c r="P21" s="84"/>
      <c r="Q21" s="85"/>
      <c r="R21" s="84"/>
      <c r="S21" s="85"/>
      <c r="T21" s="84"/>
      <c r="U21" s="85"/>
      <c r="V21" s="84"/>
      <c r="W21" s="85"/>
      <c r="X21" s="84"/>
      <c r="Y21" s="85"/>
      <c r="Z21" s="84"/>
      <c r="AA21" s="85"/>
      <c r="AB21" s="84"/>
      <c r="AC21" s="87"/>
    </row>
    <row r="22" spans="1:29" ht="24.75" customHeight="1">
      <c r="A22" s="39" t="s">
        <v>31</v>
      </c>
      <c r="B22" s="40"/>
      <c r="C22" s="41"/>
      <c r="D22" s="84">
        <f>INT(D7*D12+D8*D14+D10*D13+D11*D15+D16+D17+D18+D19+D20+D21)</f>
        <v>174794</v>
      </c>
      <c r="E22" s="85"/>
      <c r="F22" s="84">
        <f>INT(F7*F12+F8*F14+F10*F13+F11*F15+F16+F17+F18+F19+F20+F21)</f>
        <v>0</v>
      </c>
      <c r="G22" s="85"/>
      <c r="H22" s="84">
        <f>INT(H7*H12+H8*H14+H10*H13+H11*H15+H16+H17+H18+H19+H20+H21)</f>
        <v>0</v>
      </c>
      <c r="I22" s="85"/>
      <c r="J22" s="84">
        <f>INT(J7*J12+J8*J14+J10*J13+J11*J15+J16+J17+J18+J19+J20+J21)</f>
        <v>0</v>
      </c>
      <c r="K22" s="85"/>
      <c r="L22" s="84">
        <f>INT(L7*L12+L8*L14+L10*L13+L11*L15+L16+L17+L18+L19+L20+L21)</f>
        <v>0</v>
      </c>
      <c r="M22" s="85"/>
      <c r="N22" s="84">
        <f>INT(N7*N12+N8*N14+N10*N13+N11*N15+N16+N17+N18+N19+N20+N21)</f>
        <v>0</v>
      </c>
      <c r="O22" s="85"/>
      <c r="P22" s="84">
        <f>INT(P7*P12+P8*P14+P10*P13+P11*P15+P16+P17+P18+P19+P20+P21)</f>
        <v>0</v>
      </c>
      <c r="Q22" s="85"/>
      <c r="R22" s="84">
        <f>INT(R7*R12+R8*R14+R10*R13+R11*R15+R16+R17+R18+R19+R20+R21)</f>
        <v>0</v>
      </c>
      <c r="S22" s="85"/>
      <c r="T22" s="84">
        <f>INT(T7*T12+T8*T14+T10*T13+T11*T15+T16+T17+T18+T19+T20+T21)</f>
        <v>0</v>
      </c>
      <c r="U22" s="85"/>
      <c r="V22" s="84">
        <f>INT(V7*V12+V8*V14+V10*V13+V11*V15+V16+V17+V18+V19+V20+V21)</f>
        <v>0</v>
      </c>
      <c r="W22" s="85"/>
      <c r="X22" s="84">
        <f>INT(X7*X12+X8*X14+X10*X13+X11*X15+X16+X17+X18+X19+X20+X21)</f>
        <v>0</v>
      </c>
      <c r="Y22" s="85"/>
      <c r="Z22" s="84">
        <f>INT(Z7*Z12+Z8*Z14+Z10*Z13+Z11*Z15+Z16+Z17+Z18+Z19+Z20+Z21)</f>
        <v>0</v>
      </c>
      <c r="AA22" s="85"/>
      <c r="AB22" s="84">
        <f>D22+F22+H22+J22+L22+N22</f>
        <v>174794</v>
      </c>
      <c r="AC22" s="87"/>
    </row>
    <row r="23" spans="1:29" ht="24.75" customHeight="1">
      <c r="A23" s="39" t="s">
        <v>32</v>
      </c>
      <c r="B23" s="40"/>
      <c r="C23" s="41"/>
      <c r="D23" s="84"/>
      <c r="E23" s="85"/>
      <c r="F23" s="84"/>
      <c r="G23" s="85"/>
      <c r="H23" s="84"/>
      <c r="I23" s="85"/>
      <c r="J23" s="84"/>
      <c r="K23" s="85"/>
      <c r="L23" s="84"/>
      <c r="M23" s="85"/>
      <c r="N23" s="84"/>
      <c r="O23" s="85"/>
      <c r="P23" s="84"/>
      <c r="Q23" s="85"/>
      <c r="R23" s="84"/>
      <c r="S23" s="85"/>
      <c r="T23" s="84"/>
      <c r="U23" s="85"/>
      <c r="V23" s="84"/>
      <c r="W23" s="85"/>
      <c r="X23" s="84"/>
      <c r="Y23" s="85"/>
      <c r="Z23" s="84"/>
      <c r="AA23" s="85"/>
      <c r="AB23" s="84"/>
      <c r="AC23" s="87"/>
    </row>
    <row r="24" spans="1:29" ht="24.75" customHeight="1" thickBot="1">
      <c r="A24" s="52" t="s">
        <v>39</v>
      </c>
      <c r="B24" s="53"/>
      <c r="C24" s="54"/>
      <c r="D24" s="100">
        <v>25000</v>
      </c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  <c r="R24" s="100"/>
      <c r="S24" s="101"/>
      <c r="T24" s="100"/>
      <c r="U24" s="101"/>
      <c r="V24" s="100"/>
      <c r="W24" s="101"/>
      <c r="X24" s="100"/>
      <c r="Y24" s="101"/>
      <c r="Z24" s="100"/>
      <c r="AA24" s="101"/>
      <c r="AB24" s="100"/>
      <c r="AC24" s="102"/>
    </row>
    <row r="25" spans="1:29" ht="24.75" customHeight="1" thickBot="1">
      <c r="A25" s="103" t="s">
        <v>20</v>
      </c>
      <c r="B25" s="104"/>
      <c r="C25" s="105"/>
      <c r="D25" s="97">
        <f>D22+D23+D24</f>
        <v>199794</v>
      </c>
      <c r="E25" s="98"/>
      <c r="F25" s="97">
        <f>F22+F23+F24</f>
        <v>0</v>
      </c>
      <c r="G25" s="98"/>
      <c r="H25" s="97">
        <f>H22+H23+H24</f>
        <v>0</v>
      </c>
      <c r="I25" s="98"/>
      <c r="J25" s="97">
        <f>J22+J23+J24</f>
        <v>0</v>
      </c>
      <c r="K25" s="98"/>
      <c r="L25" s="97">
        <f>L22+L23+L24</f>
        <v>0</v>
      </c>
      <c r="M25" s="98"/>
      <c r="N25" s="97">
        <f>N22+N23+N24</f>
        <v>0</v>
      </c>
      <c r="O25" s="98"/>
      <c r="P25" s="97">
        <f>P22+P23+P24</f>
        <v>0</v>
      </c>
      <c r="Q25" s="98"/>
      <c r="R25" s="97">
        <f>R22+R23+R24</f>
        <v>0</v>
      </c>
      <c r="S25" s="98"/>
      <c r="T25" s="97">
        <f>T22+T23+T24</f>
        <v>0</v>
      </c>
      <c r="U25" s="98"/>
      <c r="V25" s="97">
        <f>V22+V23+V24</f>
        <v>0</v>
      </c>
      <c r="W25" s="98"/>
      <c r="X25" s="97">
        <f>X22+X23+X24</f>
        <v>0</v>
      </c>
      <c r="Y25" s="98"/>
      <c r="Z25" s="97">
        <f>Z22+Z23+Z24</f>
        <v>0</v>
      </c>
      <c r="AA25" s="98"/>
      <c r="AB25" s="97">
        <f>D25+F25+H25+J25+L25+N25</f>
        <v>199794</v>
      </c>
      <c r="AC25" s="99"/>
    </row>
    <row r="26" spans="1:29" ht="24.75" customHeight="1">
      <c r="A26" s="48" t="s">
        <v>33</v>
      </c>
      <c r="B26" s="35" t="s">
        <v>34</v>
      </c>
      <c r="C26" s="36"/>
      <c r="D26" s="112">
        <v>599</v>
      </c>
      <c r="E26" s="113"/>
      <c r="F26" s="112"/>
      <c r="G26" s="113"/>
      <c r="H26" s="112"/>
      <c r="I26" s="113"/>
      <c r="J26" s="112"/>
      <c r="K26" s="113"/>
      <c r="L26" s="112"/>
      <c r="M26" s="113"/>
      <c r="N26" s="112"/>
      <c r="O26" s="113"/>
      <c r="P26" s="112"/>
      <c r="Q26" s="113"/>
      <c r="R26" s="112"/>
      <c r="S26" s="113"/>
      <c r="T26" s="112"/>
      <c r="U26" s="113"/>
      <c r="V26" s="112"/>
      <c r="W26" s="113"/>
      <c r="X26" s="112"/>
      <c r="Y26" s="113"/>
      <c r="Z26" s="112"/>
      <c r="AA26" s="113"/>
      <c r="AB26" s="112"/>
      <c r="AC26" s="116"/>
    </row>
    <row r="27" spans="1:29" ht="24.75" customHeight="1">
      <c r="A27" s="49"/>
      <c r="B27" s="33" t="s">
        <v>35</v>
      </c>
      <c r="C27" s="34"/>
      <c r="D27" s="84">
        <v>4770</v>
      </c>
      <c r="E27" s="85"/>
      <c r="F27" s="84"/>
      <c r="G27" s="85"/>
      <c r="H27" s="84"/>
      <c r="I27" s="85"/>
      <c r="J27" s="84"/>
      <c r="K27" s="85"/>
      <c r="L27" s="84"/>
      <c r="M27" s="85"/>
      <c r="N27" s="84"/>
      <c r="O27" s="85"/>
      <c r="P27" s="84"/>
      <c r="Q27" s="85"/>
      <c r="R27" s="84"/>
      <c r="S27" s="85"/>
      <c r="T27" s="84"/>
      <c r="U27" s="85"/>
      <c r="V27" s="84"/>
      <c r="W27" s="85"/>
      <c r="X27" s="84"/>
      <c r="Y27" s="85"/>
      <c r="Z27" s="84"/>
      <c r="AA27" s="85"/>
      <c r="AB27" s="84"/>
      <c r="AC27" s="87"/>
    </row>
    <row r="28" spans="1:29" ht="24.75" customHeight="1">
      <c r="A28" s="49"/>
      <c r="B28" s="33" t="s">
        <v>47</v>
      </c>
      <c r="C28" s="34"/>
      <c r="D28" s="84">
        <v>11800</v>
      </c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  <c r="R28" s="84"/>
      <c r="S28" s="85"/>
      <c r="T28" s="84"/>
      <c r="U28" s="85"/>
      <c r="V28" s="84"/>
      <c r="W28" s="85"/>
      <c r="X28" s="84"/>
      <c r="Y28" s="85"/>
      <c r="Z28" s="84"/>
      <c r="AA28" s="85"/>
      <c r="AB28" s="84"/>
      <c r="AC28" s="87"/>
    </row>
    <row r="29" spans="1:29" ht="24.75" customHeight="1">
      <c r="A29" s="50"/>
      <c r="B29" s="33" t="s">
        <v>48</v>
      </c>
      <c r="C29" s="34"/>
      <c r="D29" s="92"/>
      <c r="E29" s="93"/>
      <c r="F29" s="92"/>
      <c r="G29" s="93"/>
      <c r="H29" s="92"/>
      <c r="I29" s="93"/>
      <c r="J29" s="92"/>
      <c r="K29" s="93"/>
      <c r="L29" s="92"/>
      <c r="M29" s="93"/>
      <c r="N29" s="92"/>
      <c r="O29" s="93"/>
      <c r="P29" s="92"/>
      <c r="Q29" s="93"/>
      <c r="R29" s="92"/>
      <c r="S29" s="93"/>
      <c r="T29" s="92"/>
      <c r="U29" s="93"/>
      <c r="V29" s="92"/>
      <c r="W29" s="93"/>
      <c r="X29" s="92"/>
      <c r="Y29" s="93"/>
      <c r="Z29" s="92"/>
      <c r="AA29" s="93"/>
      <c r="AB29" s="92"/>
      <c r="AC29" s="94"/>
    </row>
    <row r="30" spans="1:29" ht="24.75" customHeight="1" thickBot="1">
      <c r="A30" s="51"/>
      <c r="B30" s="37" t="s">
        <v>51</v>
      </c>
      <c r="C30" s="38"/>
      <c r="D30" s="114">
        <v>220</v>
      </c>
      <c r="E30" s="115"/>
      <c r="F30" s="114"/>
      <c r="G30" s="115"/>
      <c r="H30" s="114"/>
      <c r="I30" s="115"/>
      <c r="J30" s="114"/>
      <c r="K30" s="115"/>
      <c r="L30" s="114"/>
      <c r="M30" s="115"/>
      <c r="N30" s="114"/>
      <c r="O30" s="115"/>
      <c r="P30" s="114"/>
      <c r="Q30" s="115"/>
      <c r="R30" s="114"/>
      <c r="S30" s="115"/>
      <c r="T30" s="114"/>
      <c r="U30" s="115"/>
      <c r="V30" s="114"/>
      <c r="W30" s="115"/>
      <c r="X30" s="114"/>
      <c r="Y30" s="115"/>
      <c r="Z30" s="114"/>
      <c r="AA30" s="115"/>
      <c r="AB30" s="114"/>
      <c r="AC30" s="117"/>
    </row>
    <row r="31" spans="1:29" ht="24.75" customHeight="1" thickBot="1">
      <c r="A31" s="45" t="s">
        <v>36</v>
      </c>
      <c r="B31" s="46"/>
      <c r="C31" s="47"/>
      <c r="D31" s="92">
        <f>SUM(D26:D30)</f>
        <v>17389</v>
      </c>
      <c r="E31" s="93"/>
      <c r="F31" s="92">
        <f t="shared" ref="F31" si="0">SUM(F26:F30)</f>
        <v>0</v>
      </c>
      <c r="G31" s="93"/>
      <c r="H31" s="92">
        <f t="shared" ref="H31" si="1">SUM(H26:H30)</f>
        <v>0</v>
      </c>
      <c r="I31" s="93"/>
      <c r="J31" s="92">
        <f t="shared" ref="J31" si="2">SUM(J26:J30)</f>
        <v>0</v>
      </c>
      <c r="K31" s="93"/>
      <c r="L31" s="92">
        <f t="shared" ref="L31" si="3">SUM(L26:L30)</f>
        <v>0</v>
      </c>
      <c r="M31" s="93"/>
      <c r="N31" s="92">
        <f t="shared" ref="N31" si="4">SUM(N26:N30)</f>
        <v>0</v>
      </c>
      <c r="O31" s="93"/>
      <c r="P31" s="92">
        <f t="shared" ref="P31" si="5">SUM(P26:P30)</f>
        <v>0</v>
      </c>
      <c r="Q31" s="93"/>
      <c r="R31" s="92">
        <f t="shared" ref="R31" si="6">SUM(R26:R30)</f>
        <v>0</v>
      </c>
      <c r="S31" s="93"/>
      <c r="T31" s="92">
        <f t="shared" ref="T31" si="7">SUM(T26:T30)</f>
        <v>0</v>
      </c>
      <c r="U31" s="93"/>
      <c r="V31" s="92">
        <f t="shared" ref="V31" si="8">SUM(V26:V30)</f>
        <v>0</v>
      </c>
      <c r="W31" s="93"/>
      <c r="X31" s="92">
        <f t="shared" ref="X31" si="9">SUM(X26:X30)</f>
        <v>0</v>
      </c>
      <c r="Y31" s="93"/>
      <c r="Z31" s="92">
        <f t="shared" ref="Z31" si="10">SUM(Z26:Z30)</f>
        <v>0</v>
      </c>
      <c r="AA31" s="93"/>
      <c r="AB31" s="92">
        <f t="shared" ref="AB31" si="11">SUM(AB26:AB30)</f>
        <v>0</v>
      </c>
      <c r="AC31" s="94"/>
    </row>
    <row r="32" spans="1:29" ht="24.75" customHeight="1" thickTop="1" thickBot="1">
      <c r="A32" s="106" t="s">
        <v>37</v>
      </c>
      <c r="B32" s="107"/>
      <c r="C32" s="108"/>
      <c r="D32" s="109">
        <f>D25-D31</f>
        <v>182405</v>
      </c>
      <c r="E32" s="110"/>
      <c r="F32" s="109">
        <f>F25-F31</f>
        <v>0</v>
      </c>
      <c r="G32" s="110"/>
      <c r="H32" s="109">
        <f>H25-H31</f>
        <v>0</v>
      </c>
      <c r="I32" s="110"/>
      <c r="J32" s="109">
        <f>J25-J31</f>
        <v>0</v>
      </c>
      <c r="K32" s="110"/>
      <c r="L32" s="109">
        <f>L25-L31</f>
        <v>0</v>
      </c>
      <c r="M32" s="110"/>
      <c r="N32" s="109">
        <f>N25-N31</f>
        <v>0</v>
      </c>
      <c r="O32" s="110"/>
      <c r="P32" s="109">
        <f>P25-P31</f>
        <v>0</v>
      </c>
      <c r="Q32" s="110"/>
      <c r="R32" s="109">
        <f>R25-R31</f>
        <v>0</v>
      </c>
      <c r="S32" s="110"/>
      <c r="T32" s="109">
        <f>T25-T31</f>
        <v>0</v>
      </c>
      <c r="U32" s="110"/>
      <c r="V32" s="109">
        <f>V25-V31</f>
        <v>0</v>
      </c>
      <c r="W32" s="110"/>
      <c r="X32" s="109">
        <f>X22-X31</f>
        <v>0</v>
      </c>
      <c r="Y32" s="110"/>
      <c r="Z32" s="109">
        <f>Z25-Z31</f>
        <v>0</v>
      </c>
      <c r="AA32" s="110"/>
      <c r="AB32" s="109">
        <f>D32+F32+H32+J32+L32+N32</f>
        <v>182405</v>
      </c>
      <c r="AC32" s="111"/>
    </row>
  </sheetData>
  <mergeCells count="323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89A6-4AB5-4A2B-B069-E39537EE0246}">
  <dimension ref="A1:AC30"/>
  <sheetViews>
    <sheetView workbookViewId="0">
      <selection activeCell="N25" sqref="N25:O2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70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>
        <v>17</v>
      </c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>
        <f>Z7+X7+V7+T7+R7+P7+N7+L7+J7+H7+F7+D7</f>
        <v>17</v>
      </c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7600</v>
      </c>
      <c r="E11" s="82"/>
      <c r="F11" s="81">
        <v>7600</v>
      </c>
      <c r="G11" s="82"/>
      <c r="H11" s="81">
        <v>7600</v>
      </c>
      <c r="I11" s="82"/>
      <c r="J11" s="81">
        <v>7600</v>
      </c>
      <c r="K11" s="82"/>
      <c r="L11" s="81">
        <v>7600</v>
      </c>
      <c r="M11" s="82"/>
      <c r="N11" s="81">
        <v>7680</v>
      </c>
      <c r="O11" s="82"/>
      <c r="P11" s="81">
        <v>7600</v>
      </c>
      <c r="Q11" s="82"/>
      <c r="R11" s="81">
        <v>7600</v>
      </c>
      <c r="S11" s="82"/>
      <c r="T11" s="81">
        <v>7600</v>
      </c>
      <c r="U11" s="82"/>
      <c r="V11" s="81">
        <v>7600</v>
      </c>
      <c r="W11" s="82"/>
      <c r="X11" s="81">
        <v>7600</v>
      </c>
      <c r="Y11" s="82"/>
      <c r="Z11" s="81">
        <v>7600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>
        <v>1218</v>
      </c>
      <c r="E12" s="85"/>
      <c r="F12" s="84">
        <v>1218</v>
      </c>
      <c r="G12" s="85"/>
      <c r="H12" s="84">
        <v>1218</v>
      </c>
      <c r="I12" s="85"/>
      <c r="J12" s="84">
        <v>1218</v>
      </c>
      <c r="K12" s="85"/>
      <c r="L12" s="84">
        <v>1218</v>
      </c>
      <c r="M12" s="85"/>
      <c r="N12" s="84">
        <v>1218</v>
      </c>
      <c r="O12" s="85"/>
      <c r="P12" s="84">
        <v>1218</v>
      </c>
      <c r="Q12" s="85"/>
      <c r="R12" s="84">
        <v>1218</v>
      </c>
      <c r="S12" s="85"/>
      <c r="T12" s="84">
        <v>1218</v>
      </c>
      <c r="U12" s="85"/>
      <c r="V12" s="84">
        <v>1218</v>
      </c>
      <c r="W12" s="85"/>
      <c r="X12" s="84">
        <v>1218</v>
      </c>
      <c r="Y12" s="85"/>
      <c r="Z12" s="84">
        <v>1218</v>
      </c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>
        <v>9500</v>
      </c>
      <c r="E13" s="85"/>
      <c r="F13" s="84">
        <v>9500</v>
      </c>
      <c r="G13" s="85"/>
      <c r="H13" s="84">
        <v>9500</v>
      </c>
      <c r="I13" s="85"/>
      <c r="J13" s="84">
        <v>9500</v>
      </c>
      <c r="K13" s="85"/>
      <c r="L13" s="84">
        <v>9500</v>
      </c>
      <c r="M13" s="85"/>
      <c r="N13" s="84">
        <v>9500</v>
      </c>
      <c r="O13" s="85"/>
      <c r="P13" s="84">
        <v>9500</v>
      </c>
      <c r="Q13" s="85"/>
      <c r="R13" s="84">
        <v>9500</v>
      </c>
      <c r="S13" s="85"/>
      <c r="T13" s="84">
        <v>9500</v>
      </c>
      <c r="U13" s="85"/>
      <c r="V13" s="84">
        <v>9500</v>
      </c>
      <c r="W13" s="85"/>
      <c r="X13" s="84">
        <v>9500</v>
      </c>
      <c r="Y13" s="85"/>
      <c r="Z13" s="84">
        <v>9500</v>
      </c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>
        <v>1484</v>
      </c>
      <c r="E14" s="91"/>
      <c r="F14" s="90">
        <v>1484</v>
      </c>
      <c r="G14" s="91"/>
      <c r="H14" s="90">
        <v>1484</v>
      </c>
      <c r="I14" s="91"/>
      <c r="J14" s="90">
        <v>1484</v>
      </c>
      <c r="K14" s="91"/>
      <c r="L14" s="90">
        <v>1484</v>
      </c>
      <c r="M14" s="91"/>
      <c r="N14" s="90">
        <v>1484</v>
      </c>
      <c r="O14" s="91"/>
      <c r="P14" s="90">
        <v>1484</v>
      </c>
      <c r="Q14" s="91"/>
      <c r="R14" s="90">
        <v>1484</v>
      </c>
      <c r="S14" s="91"/>
      <c r="T14" s="90">
        <v>1484</v>
      </c>
      <c r="U14" s="91"/>
      <c r="V14" s="90">
        <v>1484</v>
      </c>
      <c r="W14" s="91"/>
      <c r="X14" s="90">
        <v>1484</v>
      </c>
      <c r="Y14" s="91"/>
      <c r="Z14" s="90">
        <v>1484</v>
      </c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>
        <v>10000</v>
      </c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7"/>
      <c r="AC15" s="83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>
        <v>8576</v>
      </c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>
        <v>3150</v>
      </c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INT(D7*D11+D8*D13+D10*D12+D15+D16+D17+D18+D19+D20)</f>
        <v>0</v>
      </c>
      <c r="E21" s="82"/>
      <c r="F21" s="81">
        <f t="shared" ref="F21" si="0">INT(F7*F11+F8*F13+F10*F12+F15+F16+F17+F18+F19+F20)</f>
        <v>0</v>
      </c>
      <c r="G21" s="82"/>
      <c r="H21" s="81">
        <f t="shared" ref="H21" si="1">INT(H7*H11+H8*H13+H10*H12+H15+H16+H17+H18+H19+H20)</f>
        <v>0</v>
      </c>
      <c r="I21" s="82"/>
      <c r="J21" s="81">
        <f t="shared" ref="J21" si="2">INT(J7*J11+J8*J13+J10*J12+J15+J16+J17+J18+J19+J20)</f>
        <v>0</v>
      </c>
      <c r="K21" s="82"/>
      <c r="L21" s="81">
        <f t="shared" ref="L21" si="3">INT(L7*L11+L8*L13+L10*L12+L15+L16+L17+L18+L19+L20)</f>
        <v>0</v>
      </c>
      <c r="M21" s="82"/>
      <c r="N21" s="81">
        <f t="shared" ref="N21" si="4">INT(N7*N11+N8*N13+N10*N12+N15+N16+N17+N18+N19+N20)</f>
        <v>152286</v>
      </c>
      <c r="O21" s="82"/>
      <c r="P21" s="81">
        <f t="shared" ref="P21" si="5">INT(P7*P11+P8*P13+P10*P12+P15+P16+P17+P18+P19+P20)</f>
        <v>0</v>
      </c>
      <c r="Q21" s="82"/>
      <c r="R21" s="81">
        <f t="shared" ref="R21" si="6">INT(R7*R11+R8*R13+R10*R12+R15+R16+R17+R18+R19+R20)</f>
        <v>0</v>
      </c>
      <c r="S21" s="82"/>
      <c r="T21" s="81">
        <f t="shared" ref="T21" si="7">INT(T7*T11+T8*T13+T10*T12+T15+T16+T17+T18+T19+T20)</f>
        <v>0</v>
      </c>
      <c r="U21" s="82"/>
      <c r="V21" s="81">
        <f t="shared" ref="V21" si="8">INT(V7*V11+V8*V13+V10*V12+V15+V16+V17+V18+V19+V20)</f>
        <v>0</v>
      </c>
      <c r="W21" s="82"/>
      <c r="X21" s="81">
        <f t="shared" ref="X21" si="9">INT(X7*X11+X8*X13+X10*X12+X15+X16+X17+X18+X19+X20)</f>
        <v>0</v>
      </c>
      <c r="Y21" s="82"/>
      <c r="Z21" s="81">
        <f t="shared" ref="Z21" si="10">INT(Z7*Z11+Z8*Z13+Z10*Z12+Z15+Z16+Z17+Z18+Z19+Z20)</f>
        <v>0</v>
      </c>
      <c r="AA21" s="82"/>
      <c r="AB21" s="169">
        <f>D21+F21+H21+J21+L21+N21</f>
        <v>152286</v>
      </c>
      <c r="AC21" s="94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0</v>
      </c>
      <c r="E23" s="98"/>
      <c r="F23" s="97">
        <f t="shared" ref="F23" si="11">F21+F22</f>
        <v>0</v>
      </c>
      <c r="G23" s="98"/>
      <c r="H23" s="97">
        <f t="shared" ref="H23" si="12">H21+H22</f>
        <v>0</v>
      </c>
      <c r="I23" s="98"/>
      <c r="J23" s="97">
        <f t="shared" ref="J23" si="13">J21+J22</f>
        <v>0</v>
      </c>
      <c r="K23" s="98"/>
      <c r="L23" s="97">
        <f t="shared" ref="L23" si="14">L21+L22</f>
        <v>0</v>
      </c>
      <c r="M23" s="98"/>
      <c r="N23" s="97">
        <f t="shared" ref="N23" si="15">N21+N22</f>
        <v>152286</v>
      </c>
      <c r="O23" s="98"/>
      <c r="P23" s="97">
        <f t="shared" ref="P23" si="16">P21+P22</f>
        <v>0</v>
      </c>
      <c r="Q23" s="98"/>
      <c r="R23" s="97">
        <f t="shared" ref="R23" si="17">R21+R22</f>
        <v>0</v>
      </c>
      <c r="S23" s="98"/>
      <c r="T23" s="97">
        <f t="shared" ref="T23" si="18">T21+T22</f>
        <v>0</v>
      </c>
      <c r="U23" s="98"/>
      <c r="V23" s="97">
        <f t="shared" ref="V23" si="19">V21+V22</f>
        <v>0</v>
      </c>
      <c r="W23" s="98"/>
      <c r="X23" s="97">
        <f t="shared" ref="X23" si="20">X21+X22</f>
        <v>0</v>
      </c>
      <c r="Y23" s="98"/>
      <c r="Z23" s="97">
        <f t="shared" ref="Z23" si="21">Z21+Z22</f>
        <v>0</v>
      </c>
      <c r="AA23" s="98"/>
      <c r="AB23" s="171">
        <f>D23+F23+H23+J23+L23+N23</f>
        <v>152286</v>
      </c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0</v>
      </c>
      <c r="E24" s="113"/>
      <c r="F24" s="112">
        <f t="shared" ref="F24" si="22">F23*0.003</f>
        <v>0</v>
      </c>
      <c r="G24" s="113"/>
      <c r="H24" s="112">
        <f t="shared" ref="H24" si="23">H23*0.003</f>
        <v>0</v>
      </c>
      <c r="I24" s="113"/>
      <c r="J24" s="112">
        <f t="shared" ref="J24" si="24">J23*0.003</f>
        <v>0</v>
      </c>
      <c r="K24" s="113"/>
      <c r="L24" s="112">
        <f t="shared" ref="L24" si="25">L23*0.003</f>
        <v>0</v>
      </c>
      <c r="M24" s="113"/>
      <c r="N24" s="112">
        <f>N23*0.003</f>
        <v>456.858</v>
      </c>
      <c r="O24" s="113"/>
      <c r="P24" s="112">
        <f t="shared" ref="P24" si="26">P23*0.003</f>
        <v>0</v>
      </c>
      <c r="Q24" s="113"/>
      <c r="R24" s="112">
        <f t="shared" ref="R24" si="27">R23*0.003</f>
        <v>0</v>
      </c>
      <c r="S24" s="113"/>
      <c r="T24" s="112">
        <f t="shared" ref="T24" si="28">T23*0.003</f>
        <v>0</v>
      </c>
      <c r="U24" s="113"/>
      <c r="V24" s="112">
        <f t="shared" ref="V24" si="29">V23*0.003</f>
        <v>0</v>
      </c>
      <c r="W24" s="113"/>
      <c r="X24" s="112">
        <f t="shared" ref="X24" si="30">X23*0.003</f>
        <v>0</v>
      </c>
      <c r="Y24" s="113"/>
      <c r="Z24" s="112">
        <f t="shared" ref="Z24" si="31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 t="shared" ref="F29" si="32">SUM(F24:F28)</f>
        <v>0</v>
      </c>
      <c r="G29" s="93"/>
      <c r="H29" s="92">
        <f t="shared" ref="H29" si="33">SUM(H24:H28)</f>
        <v>0</v>
      </c>
      <c r="I29" s="93"/>
      <c r="J29" s="92">
        <f t="shared" ref="J29" si="34">SUM(J24:J28)</f>
        <v>0</v>
      </c>
      <c r="K29" s="93"/>
      <c r="L29" s="92">
        <f t="shared" ref="L29" si="35">SUM(L24:L28)</f>
        <v>0</v>
      </c>
      <c r="M29" s="93"/>
      <c r="N29" s="92">
        <f t="shared" ref="N29" si="36">SUM(N24:N28)</f>
        <v>456.858</v>
      </c>
      <c r="O29" s="93"/>
      <c r="P29" s="92">
        <f t="shared" ref="P29" si="37">SUM(P24:P28)</f>
        <v>0</v>
      </c>
      <c r="Q29" s="93"/>
      <c r="R29" s="92">
        <f t="shared" ref="R29" si="38">SUM(R24:R28)</f>
        <v>0</v>
      </c>
      <c r="S29" s="93"/>
      <c r="T29" s="92">
        <f t="shared" ref="T29" si="39">SUM(T24:T28)</f>
        <v>0</v>
      </c>
      <c r="U29" s="93"/>
      <c r="V29" s="92">
        <f t="shared" ref="V29" si="40">SUM(V24:V28)</f>
        <v>0</v>
      </c>
      <c r="W29" s="93"/>
      <c r="X29" s="92">
        <f t="shared" ref="X29" si="41">SUM(X24:X28)</f>
        <v>0</v>
      </c>
      <c r="Y29" s="93"/>
      <c r="Z29" s="92">
        <f t="shared" ref="Z29" si="42">SUM(Z24:Z28)</f>
        <v>0</v>
      </c>
      <c r="AA29" s="121"/>
      <c r="AB29" s="169">
        <f t="shared" ref="AB29" si="43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0</v>
      </c>
      <c r="G30" s="110"/>
      <c r="H30" s="109">
        <f>H23-H29</f>
        <v>0</v>
      </c>
      <c r="I30" s="110"/>
      <c r="J30" s="109">
        <f>J23-J29</f>
        <v>0</v>
      </c>
      <c r="K30" s="110"/>
      <c r="L30" s="109">
        <f>L23-L29</f>
        <v>0</v>
      </c>
      <c r="M30" s="110"/>
      <c r="N30" s="109">
        <f>N23-N29</f>
        <v>151829.14199999999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>
        <f>D30+F30+H30+J30+L30+N30</f>
        <v>151829.14199999999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F20:G20"/>
    <mergeCell ref="H20:I20"/>
    <mergeCell ref="J20:K20"/>
    <mergeCell ref="L20:M20"/>
    <mergeCell ref="R19:S19"/>
    <mergeCell ref="T19:U19"/>
    <mergeCell ref="V19:W19"/>
    <mergeCell ref="X19:Y19"/>
    <mergeCell ref="Z19:AA19"/>
    <mergeCell ref="R21:S21"/>
    <mergeCell ref="T21:U21"/>
    <mergeCell ref="V21:W21"/>
    <mergeCell ref="X21:Y21"/>
    <mergeCell ref="Z21:AA21"/>
    <mergeCell ref="AB21:AC21"/>
    <mergeCell ref="Z20:AA20"/>
    <mergeCell ref="AB20:AC20"/>
    <mergeCell ref="R20:S20"/>
    <mergeCell ref="T20:U20"/>
    <mergeCell ref="V20:W20"/>
    <mergeCell ref="X20:Y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F8EB-9F35-4E96-A33A-285874964423}">
  <sheetPr codeName="Sheet3"/>
  <dimension ref="A1:AC30"/>
  <sheetViews>
    <sheetView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60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7400</v>
      </c>
      <c r="E11" s="82"/>
      <c r="F11" s="81">
        <v>7400</v>
      </c>
      <c r="G11" s="82"/>
      <c r="H11" s="81">
        <v>7400</v>
      </c>
      <c r="I11" s="82"/>
      <c r="J11" s="81">
        <v>7400</v>
      </c>
      <c r="K11" s="82"/>
      <c r="L11" s="81">
        <v>7400</v>
      </c>
      <c r="M11" s="82"/>
      <c r="N11" s="81">
        <v>7400</v>
      </c>
      <c r="O11" s="82"/>
      <c r="P11" s="81">
        <v>7424</v>
      </c>
      <c r="Q11" s="82"/>
      <c r="R11" s="81">
        <v>7424</v>
      </c>
      <c r="S11" s="82"/>
      <c r="T11" s="81">
        <v>7424</v>
      </c>
      <c r="U11" s="82"/>
      <c r="V11" s="81">
        <v>7424</v>
      </c>
      <c r="W11" s="82"/>
      <c r="X11" s="81">
        <v>7424</v>
      </c>
      <c r="Y11" s="82"/>
      <c r="Z11" s="81">
        <v>7424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>
        <v>1156</v>
      </c>
      <c r="E12" s="85"/>
      <c r="F12" s="84">
        <v>1156</v>
      </c>
      <c r="G12" s="85"/>
      <c r="H12" s="84">
        <v>1156</v>
      </c>
      <c r="I12" s="85"/>
      <c r="J12" s="84">
        <v>1156</v>
      </c>
      <c r="K12" s="85"/>
      <c r="L12" s="84">
        <v>1156</v>
      </c>
      <c r="M12" s="85"/>
      <c r="N12" s="84">
        <v>1156</v>
      </c>
      <c r="O12" s="85"/>
      <c r="P12" s="84">
        <v>1156</v>
      </c>
      <c r="Q12" s="85"/>
      <c r="R12" s="84">
        <v>1156</v>
      </c>
      <c r="S12" s="85"/>
      <c r="T12" s="84">
        <v>1156</v>
      </c>
      <c r="U12" s="85"/>
      <c r="V12" s="84">
        <v>1156</v>
      </c>
      <c r="W12" s="85"/>
      <c r="X12" s="84">
        <v>1156</v>
      </c>
      <c r="Y12" s="85"/>
      <c r="Z12" s="84">
        <v>1156</v>
      </c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9"/>
      <c r="AC15" s="94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65"/>
      <c r="AC20" s="87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INT(D7*D11+D8*D13+D10*D12+D15+D16+D17+D18+D19+D20)</f>
        <v>0</v>
      </c>
      <c r="E21" s="82"/>
      <c r="F21" s="81">
        <f t="shared" ref="F21" si="0">INT(F7*F11+F8*F13+F10*F12+F15+F16+F17+F18+F19+F20)</f>
        <v>0</v>
      </c>
      <c r="G21" s="82"/>
      <c r="H21" s="81">
        <f t="shared" ref="H21" si="1">INT(H7*H11+H8*H13+H10*H12+H15+H16+H17+H18+H19+H20)</f>
        <v>0</v>
      </c>
      <c r="I21" s="82"/>
      <c r="J21" s="81">
        <f t="shared" ref="J21" si="2">INT(J7*J11+J8*J13+J10*J12+J15+J16+J17+J18+J19+J20)</f>
        <v>0</v>
      </c>
      <c r="K21" s="82"/>
      <c r="L21" s="81">
        <f t="shared" ref="L21" si="3">INT(L7*L11+L8*L13+L10*L12+L15+L16+L17+L18+L19+L20)</f>
        <v>0</v>
      </c>
      <c r="M21" s="82"/>
      <c r="N21" s="81">
        <f t="shared" ref="N21" si="4">INT(N7*N11+N8*N13+N10*N12+N15+N16+N17+N18+N19+N20)</f>
        <v>0</v>
      </c>
      <c r="O21" s="82"/>
      <c r="P21" s="81">
        <f t="shared" ref="P21" si="5">INT(P7*P11+P8*P13+P10*P12+P15+P16+P17+P18+P19+P20)</f>
        <v>0</v>
      </c>
      <c r="Q21" s="82"/>
      <c r="R21" s="81">
        <f t="shared" ref="R21" si="6">INT(R7*R11+R8*R13+R10*R12+R15+R16+R17+R18+R19+R20)</f>
        <v>0</v>
      </c>
      <c r="S21" s="82"/>
      <c r="T21" s="81">
        <f t="shared" ref="T21" si="7">INT(T7*T11+T8*T13+T10*T12+T15+T16+T17+T18+T19+T20)</f>
        <v>0</v>
      </c>
      <c r="U21" s="82"/>
      <c r="V21" s="81">
        <f t="shared" ref="V21" si="8">INT(V7*V11+V8*V13+V10*V12+V15+V16+V17+V18+V19+V20)</f>
        <v>0</v>
      </c>
      <c r="W21" s="82"/>
      <c r="X21" s="81">
        <f t="shared" ref="X21" si="9">INT(X7*X11+X8*X13+X10*X12+X15+X16+X17+X18+X19+X20)</f>
        <v>0</v>
      </c>
      <c r="Y21" s="82"/>
      <c r="Z21" s="81">
        <f t="shared" ref="Z21" si="10">INT(Z7*Z11+Z8*Z13+Z10*Z12+Z15+Z16+Z17+Z18+Z19+Z20)</f>
        <v>0</v>
      </c>
      <c r="AA21" s="82"/>
      <c r="AB21" s="165">
        <f>D21+F21+H21+J21+L21+N21</f>
        <v>0</v>
      </c>
      <c r="AC21" s="87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0</v>
      </c>
      <c r="E23" s="98"/>
      <c r="F23" s="97">
        <f t="shared" ref="F23" si="11">F21+F22</f>
        <v>0</v>
      </c>
      <c r="G23" s="98"/>
      <c r="H23" s="97">
        <f t="shared" ref="H23" si="12">H21+H22</f>
        <v>0</v>
      </c>
      <c r="I23" s="98"/>
      <c r="J23" s="97">
        <f t="shared" ref="J23" si="13">J21+J22</f>
        <v>0</v>
      </c>
      <c r="K23" s="98"/>
      <c r="L23" s="97">
        <f t="shared" ref="L23" si="14">L21+L22</f>
        <v>0</v>
      </c>
      <c r="M23" s="98"/>
      <c r="N23" s="97">
        <f t="shared" ref="N23" si="15">N21+N22</f>
        <v>0</v>
      </c>
      <c r="O23" s="98"/>
      <c r="P23" s="97">
        <f t="shared" ref="P23" si="16">P21+P22</f>
        <v>0</v>
      </c>
      <c r="Q23" s="98"/>
      <c r="R23" s="97">
        <f t="shared" ref="R23" si="17">R21+R22</f>
        <v>0</v>
      </c>
      <c r="S23" s="98"/>
      <c r="T23" s="97">
        <f t="shared" ref="T23" si="18">T21+T22</f>
        <v>0</v>
      </c>
      <c r="U23" s="98"/>
      <c r="V23" s="97">
        <f t="shared" ref="V23" si="19">V21+V22</f>
        <v>0</v>
      </c>
      <c r="W23" s="98"/>
      <c r="X23" s="97">
        <f t="shared" ref="X23" si="20">X21+X22</f>
        <v>0</v>
      </c>
      <c r="Y23" s="98"/>
      <c r="Z23" s="97">
        <f t="shared" ref="Z23" si="21">Z21+Z22</f>
        <v>0</v>
      </c>
      <c r="AA23" s="98"/>
      <c r="AB23" s="171">
        <f>D23+F23+H23+J23+L23+N23</f>
        <v>0</v>
      </c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0</v>
      </c>
      <c r="E24" s="113"/>
      <c r="F24" s="112">
        <f t="shared" ref="F24" si="22">F23*0.003</f>
        <v>0</v>
      </c>
      <c r="G24" s="113"/>
      <c r="H24" s="112">
        <f t="shared" ref="H24" si="23">H23*0.003</f>
        <v>0</v>
      </c>
      <c r="I24" s="113"/>
      <c r="J24" s="112">
        <f t="shared" ref="J24" si="24">J23*0.003</f>
        <v>0</v>
      </c>
      <c r="K24" s="113"/>
      <c r="L24" s="112">
        <f t="shared" ref="L24" si="25">L23*0.003</f>
        <v>0</v>
      </c>
      <c r="M24" s="113"/>
      <c r="N24" s="112">
        <f t="shared" ref="N24" si="26">N23*0.003</f>
        <v>0</v>
      </c>
      <c r="O24" s="113"/>
      <c r="P24" s="112">
        <f t="shared" ref="P24" si="27">P23*0.003</f>
        <v>0</v>
      </c>
      <c r="Q24" s="113"/>
      <c r="R24" s="112">
        <f t="shared" ref="R24" si="28">R23*0.003</f>
        <v>0</v>
      </c>
      <c r="S24" s="113"/>
      <c r="T24" s="112">
        <f t="shared" ref="T24" si="29">T23*0.003</f>
        <v>0</v>
      </c>
      <c r="U24" s="113"/>
      <c r="V24" s="112">
        <f t="shared" ref="V24" si="30">V23*0.003</f>
        <v>0</v>
      </c>
      <c r="W24" s="113"/>
      <c r="X24" s="112">
        <f t="shared" ref="X24" si="31">X23*0.003</f>
        <v>0</v>
      </c>
      <c r="Y24" s="113"/>
      <c r="Z24" s="112">
        <f t="shared" ref="Z24" si="32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 t="shared" ref="F29" si="33">SUM(F24:F28)</f>
        <v>0</v>
      </c>
      <c r="G29" s="93"/>
      <c r="H29" s="92">
        <f t="shared" ref="H29" si="34">SUM(H24:H28)</f>
        <v>0</v>
      </c>
      <c r="I29" s="93"/>
      <c r="J29" s="92">
        <f t="shared" ref="J29" si="35">SUM(J24:J28)</f>
        <v>0</v>
      </c>
      <c r="K29" s="93"/>
      <c r="L29" s="92">
        <f t="shared" ref="L29" si="36">SUM(L24:L28)</f>
        <v>0</v>
      </c>
      <c r="M29" s="93"/>
      <c r="N29" s="92">
        <f t="shared" ref="N29" si="37">SUM(N24:N28)</f>
        <v>0</v>
      </c>
      <c r="O29" s="93"/>
      <c r="P29" s="92">
        <f t="shared" ref="P29" si="38">SUM(P24:P28)</f>
        <v>0</v>
      </c>
      <c r="Q29" s="93"/>
      <c r="R29" s="92">
        <f t="shared" ref="R29" si="39">SUM(R24:R28)</f>
        <v>0</v>
      </c>
      <c r="S29" s="93"/>
      <c r="T29" s="92">
        <f t="shared" ref="T29" si="40">SUM(T24:T28)</f>
        <v>0</v>
      </c>
      <c r="U29" s="93"/>
      <c r="V29" s="92">
        <f t="shared" ref="V29" si="41">SUM(V24:V28)</f>
        <v>0</v>
      </c>
      <c r="W29" s="93"/>
      <c r="X29" s="92">
        <f t="shared" ref="X29" si="42">SUM(X24:X28)</f>
        <v>0</v>
      </c>
      <c r="Y29" s="93"/>
      <c r="Z29" s="92">
        <f t="shared" ref="Z29" si="43">SUM(Z24:Z28)</f>
        <v>0</v>
      </c>
      <c r="AA29" s="121"/>
      <c r="AB29" s="169">
        <f t="shared" ref="AB29" si="44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0</v>
      </c>
      <c r="G30" s="110"/>
      <c r="H30" s="109">
        <f>H23-H29</f>
        <v>0</v>
      </c>
      <c r="I30" s="110"/>
      <c r="J30" s="109">
        <f>J23-J29</f>
        <v>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>
        <f>D30+F30+H30+J30+L30+N30</f>
        <v>0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D18:E18"/>
    <mergeCell ref="D19:E19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T28:U28"/>
    <mergeCell ref="V28:W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D978-753A-449F-97A8-4CC6D542423A}">
  <sheetPr codeName="Sheet11"/>
  <dimension ref="A1:AC30"/>
  <sheetViews>
    <sheetView topLeftCell="A3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61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7700</v>
      </c>
      <c r="E11" s="82"/>
      <c r="F11" s="81">
        <v>7700</v>
      </c>
      <c r="G11" s="82"/>
      <c r="H11" s="81">
        <v>7700</v>
      </c>
      <c r="I11" s="82"/>
      <c r="J11" s="81">
        <v>7700</v>
      </c>
      <c r="K11" s="82"/>
      <c r="L11" s="81">
        <v>7700</v>
      </c>
      <c r="M11" s="82"/>
      <c r="N11" s="81">
        <v>7700</v>
      </c>
      <c r="O11" s="82"/>
      <c r="P11" s="81">
        <v>7700</v>
      </c>
      <c r="Q11" s="82"/>
      <c r="R11" s="81">
        <v>7724</v>
      </c>
      <c r="S11" s="82"/>
      <c r="T11" s="81">
        <v>7724</v>
      </c>
      <c r="U11" s="82"/>
      <c r="V11" s="81">
        <v>7724</v>
      </c>
      <c r="W11" s="82"/>
      <c r="X11" s="81">
        <v>7724</v>
      </c>
      <c r="Y11" s="82"/>
      <c r="Z11" s="81">
        <v>7724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>
        <v>1160</v>
      </c>
      <c r="E12" s="85"/>
      <c r="F12" s="84">
        <v>1160</v>
      </c>
      <c r="G12" s="85"/>
      <c r="H12" s="84">
        <v>1160</v>
      </c>
      <c r="I12" s="85"/>
      <c r="J12" s="84">
        <v>1160</v>
      </c>
      <c r="K12" s="85"/>
      <c r="L12" s="84">
        <v>1160</v>
      </c>
      <c r="M12" s="85"/>
      <c r="N12" s="84">
        <v>1160</v>
      </c>
      <c r="O12" s="85"/>
      <c r="P12" s="84">
        <v>1160</v>
      </c>
      <c r="Q12" s="85"/>
      <c r="R12" s="84">
        <v>1160</v>
      </c>
      <c r="S12" s="85"/>
      <c r="T12" s="84">
        <v>1160</v>
      </c>
      <c r="U12" s="85"/>
      <c r="V12" s="84">
        <v>1160</v>
      </c>
      <c r="W12" s="85"/>
      <c r="X12" s="84">
        <v>1160</v>
      </c>
      <c r="Y12" s="85"/>
      <c r="Z12" s="84">
        <v>1160</v>
      </c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>
        <v>9655</v>
      </c>
      <c r="E13" s="85"/>
      <c r="F13" s="84">
        <v>9655</v>
      </c>
      <c r="G13" s="85"/>
      <c r="H13" s="84">
        <v>9655</v>
      </c>
      <c r="I13" s="85"/>
      <c r="J13" s="84">
        <v>9655</v>
      </c>
      <c r="K13" s="85"/>
      <c r="L13" s="84">
        <v>9655</v>
      </c>
      <c r="M13" s="85"/>
      <c r="N13" s="84">
        <v>9655</v>
      </c>
      <c r="O13" s="85"/>
      <c r="P13" s="84">
        <v>9655</v>
      </c>
      <c r="Q13" s="85"/>
      <c r="R13" s="84">
        <v>9655</v>
      </c>
      <c r="S13" s="85"/>
      <c r="T13" s="84">
        <v>9655</v>
      </c>
      <c r="U13" s="85"/>
      <c r="V13" s="84">
        <v>9655</v>
      </c>
      <c r="W13" s="85"/>
      <c r="X13" s="84">
        <v>9655</v>
      </c>
      <c r="Y13" s="85"/>
      <c r="Z13" s="84">
        <v>9655</v>
      </c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>
        <v>1450</v>
      </c>
      <c r="E14" s="91"/>
      <c r="F14" s="90">
        <v>1450</v>
      </c>
      <c r="G14" s="91"/>
      <c r="H14" s="90">
        <v>1450</v>
      </c>
      <c r="I14" s="91"/>
      <c r="J14" s="90">
        <v>1450</v>
      </c>
      <c r="K14" s="91"/>
      <c r="L14" s="90">
        <v>1450</v>
      </c>
      <c r="M14" s="91"/>
      <c r="N14" s="90">
        <v>1450</v>
      </c>
      <c r="O14" s="91"/>
      <c r="P14" s="90">
        <v>1450</v>
      </c>
      <c r="Q14" s="91"/>
      <c r="R14" s="90">
        <v>1450</v>
      </c>
      <c r="S14" s="91"/>
      <c r="T14" s="90">
        <v>1450</v>
      </c>
      <c r="U14" s="91"/>
      <c r="V14" s="90">
        <v>1450</v>
      </c>
      <c r="W14" s="91"/>
      <c r="X14" s="90">
        <v>1450</v>
      </c>
      <c r="Y14" s="91"/>
      <c r="Z14" s="90">
        <v>1450</v>
      </c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9"/>
      <c r="AC15" s="94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INT(D7*D11+D8*D13+D10*D12+D15+D16+D17+D18+D19+D20)</f>
        <v>0</v>
      </c>
      <c r="E21" s="82"/>
      <c r="F21" s="81">
        <f t="shared" ref="F21" si="0">INT(F7*F11+F8*F13+F10*F12+F15+F16+F17+F18+F19+F20)</f>
        <v>0</v>
      </c>
      <c r="G21" s="82"/>
      <c r="H21" s="81">
        <f t="shared" ref="H21" si="1">INT(H7*H11+H8*H13+H10*H12+H15+H16+H17+H18+H19+H20)</f>
        <v>0</v>
      </c>
      <c r="I21" s="82"/>
      <c r="J21" s="81">
        <f t="shared" ref="J21" si="2">INT(J7*J11+J8*J13+J10*J12+J15+J16+J17+J18+J19+J20)</f>
        <v>0</v>
      </c>
      <c r="K21" s="82"/>
      <c r="L21" s="81">
        <f t="shared" ref="L21" si="3">INT(L7*L11+L8*L13+L10*L12+L15+L16+L17+L18+L19+L20)</f>
        <v>0</v>
      </c>
      <c r="M21" s="82"/>
      <c r="N21" s="81">
        <f t="shared" ref="N21" si="4">INT(N7*N11+N8*N13+N10*N12+N15+N16+N17+N18+N19+N20)</f>
        <v>0</v>
      </c>
      <c r="O21" s="82"/>
      <c r="P21" s="81">
        <f t="shared" ref="P21" si="5">INT(P7*P11+P8*P13+P10*P12+P15+P16+P17+P18+P19+P20)</f>
        <v>0</v>
      </c>
      <c r="Q21" s="82"/>
      <c r="R21" s="81">
        <f t="shared" ref="R21" si="6">INT(R7*R11+R8*R13+R10*R12+R15+R16+R17+R18+R19+R20)</f>
        <v>0</v>
      </c>
      <c r="S21" s="82"/>
      <c r="T21" s="81">
        <f t="shared" ref="T21" si="7">INT(T7*T11+T8*T13+T10*T12+T15+T16+T17+T18+T19+T20)</f>
        <v>0</v>
      </c>
      <c r="U21" s="82"/>
      <c r="V21" s="81">
        <f t="shared" ref="V21" si="8">INT(V7*V11+V8*V13+V10*V12+V15+V16+V17+V18+V19+V20)</f>
        <v>0</v>
      </c>
      <c r="W21" s="82"/>
      <c r="X21" s="81">
        <f t="shared" ref="X21" si="9">INT(X7*X11+X8*X13+X10*X12+X15+X16+X17+X18+X19+X20)</f>
        <v>0</v>
      </c>
      <c r="Y21" s="82"/>
      <c r="Z21" s="81">
        <f t="shared" ref="Z21" si="10">INT(Z7*Z11+Z8*Z13+Z10*Z12+Z15+Z16+Z17+Z18+Z19+Z20)</f>
        <v>0</v>
      </c>
      <c r="AA21" s="82"/>
      <c r="AB21" s="169">
        <f>D21+F21+H21+J21+L21+N21</f>
        <v>0</v>
      </c>
      <c r="AC21" s="94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0</v>
      </c>
      <c r="E23" s="98"/>
      <c r="F23" s="97">
        <f t="shared" ref="F23" si="11">F21+F22</f>
        <v>0</v>
      </c>
      <c r="G23" s="98"/>
      <c r="H23" s="97">
        <f t="shared" ref="H23" si="12">H21+H22</f>
        <v>0</v>
      </c>
      <c r="I23" s="98"/>
      <c r="J23" s="97">
        <f t="shared" ref="J23" si="13">J21+J22</f>
        <v>0</v>
      </c>
      <c r="K23" s="98"/>
      <c r="L23" s="97">
        <f t="shared" ref="L23" si="14">L21+L22</f>
        <v>0</v>
      </c>
      <c r="M23" s="98"/>
      <c r="N23" s="97">
        <f t="shared" ref="N23" si="15">N21+N22</f>
        <v>0</v>
      </c>
      <c r="O23" s="98"/>
      <c r="P23" s="97">
        <f t="shared" ref="P23" si="16">P21+P22</f>
        <v>0</v>
      </c>
      <c r="Q23" s="98"/>
      <c r="R23" s="97">
        <f t="shared" ref="R23" si="17">R21+R22</f>
        <v>0</v>
      </c>
      <c r="S23" s="98"/>
      <c r="T23" s="97">
        <f t="shared" ref="T23" si="18">T21+T22</f>
        <v>0</v>
      </c>
      <c r="U23" s="98"/>
      <c r="V23" s="97">
        <f t="shared" ref="V23" si="19">V21+V22</f>
        <v>0</v>
      </c>
      <c r="W23" s="98"/>
      <c r="X23" s="97">
        <f t="shared" ref="X23" si="20">X21+X22</f>
        <v>0</v>
      </c>
      <c r="Y23" s="98"/>
      <c r="Z23" s="97">
        <f t="shared" ref="Z23" si="21">Z21+Z22</f>
        <v>0</v>
      </c>
      <c r="AA23" s="98"/>
      <c r="AB23" s="171">
        <f>D23+F23+H23+J23+L23+N23</f>
        <v>0</v>
      </c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0</v>
      </c>
      <c r="E24" s="113"/>
      <c r="F24" s="112">
        <f t="shared" ref="F24" si="22">F23*0.003</f>
        <v>0</v>
      </c>
      <c r="G24" s="113"/>
      <c r="H24" s="112">
        <f t="shared" ref="H24" si="23">H23*0.003</f>
        <v>0</v>
      </c>
      <c r="I24" s="113"/>
      <c r="J24" s="112">
        <f t="shared" ref="J24" si="24">J23*0.003</f>
        <v>0</v>
      </c>
      <c r="K24" s="113"/>
      <c r="L24" s="112">
        <f t="shared" ref="L24" si="25">L23*0.003</f>
        <v>0</v>
      </c>
      <c r="M24" s="113"/>
      <c r="N24" s="112">
        <f t="shared" ref="N24" si="26">N23*0.003</f>
        <v>0</v>
      </c>
      <c r="O24" s="113"/>
      <c r="P24" s="112">
        <f t="shared" ref="P24" si="27">P23*0.003</f>
        <v>0</v>
      </c>
      <c r="Q24" s="113"/>
      <c r="R24" s="112">
        <f t="shared" ref="R24" si="28">R23*0.003</f>
        <v>0</v>
      </c>
      <c r="S24" s="113"/>
      <c r="T24" s="112">
        <f t="shared" ref="T24" si="29">T23*0.003</f>
        <v>0</v>
      </c>
      <c r="U24" s="113"/>
      <c r="V24" s="112">
        <f t="shared" ref="V24" si="30">V23*0.003</f>
        <v>0</v>
      </c>
      <c r="W24" s="113"/>
      <c r="X24" s="112">
        <f t="shared" ref="X24" si="31">X23*0.003</f>
        <v>0</v>
      </c>
      <c r="Y24" s="113"/>
      <c r="Z24" s="112">
        <f t="shared" ref="Z24" si="32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 t="shared" ref="F29" si="33">SUM(F24:F28)</f>
        <v>0</v>
      </c>
      <c r="G29" s="93"/>
      <c r="H29" s="92">
        <f t="shared" ref="H29" si="34">SUM(H24:H28)</f>
        <v>0</v>
      </c>
      <c r="I29" s="93"/>
      <c r="J29" s="92">
        <f t="shared" ref="J29" si="35">SUM(J24:J28)</f>
        <v>0</v>
      </c>
      <c r="K29" s="93"/>
      <c r="L29" s="92">
        <f t="shared" ref="L29" si="36">SUM(L24:L28)</f>
        <v>0</v>
      </c>
      <c r="M29" s="93"/>
      <c r="N29" s="92">
        <f t="shared" ref="N29" si="37">SUM(N24:N28)</f>
        <v>0</v>
      </c>
      <c r="O29" s="93"/>
      <c r="P29" s="92">
        <f t="shared" ref="P29" si="38">SUM(P24:P28)</f>
        <v>0</v>
      </c>
      <c r="Q29" s="93"/>
      <c r="R29" s="92">
        <f t="shared" ref="R29" si="39">SUM(R24:R28)</f>
        <v>0</v>
      </c>
      <c r="S29" s="93"/>
      <c r="T29" s="92">
        <f t="shared" ref="T29" si="40">SUM(T24:T28)</f>
        <v>0</v>
      </c>
      <c r="U29" s="93"/>
      <c r="V29" s="92">
        <f t="shared" ref="V29" si="41">SUM(V24:V28)</f>
        <v>0</v>
      </c>
      <c r="W29" s="93"/>
      <c r="X29" s="92">
        <f t="shared" ref="X29" si="42">SUM(X24:X28)</f>
        <v>0</v>
      </c>
      <c r="Y29" s="93"/>
      <c r="Z29" s="92">
        <f t="shared" ref="Z29" si="43">SUM(Z24:Z28)</f>
        <v>0</v>
      </c>
      <c r="AA29" s="121"/>
      <c r="AB29" s="169">
        <f t="shared" ref="AB29" si="44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0</v>
      </c>
      <c r="G30" s="110"/>
      <c r="H30" s="109">
        <f>H23-H29</f>
        <v>0</v>
      </c>
      <c r="I30" s="110"/>
      <c r="J30" s="109">
        <f>J23-J29</f>
        <v>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>
        <f>D30+F30+H30+J30+L30+N30</f>
        <v>0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30"/>
  <sheetViews>
    <sheetView topLeftCell="A4" workbookViewId="0">
      <selection activeCell="AE28" sqref="AE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71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>
        <v>25</v>
      </c>
      <c r="E7" s="4" t="s">
        <v>21</v>
      </c>
      <c r="F7" s="3">
        <v>25</v>
      </c>
      <c r="G7" s="4" t="s">
        <v>21</v>
      </c>
      <c r="H7" s="3">
        <v>25</v>
      </c>
      <c r="I7" s="4" t="s">
        <v>21</v>
      </c>
      <c r="J7" s="3">
        <v>25</v>
      </c>
      <c r="K7" s="4" t="s">
        <v>21</v>
      </c>
      <c r="L7" s="3">
        <v>25</v>
      </c>
      <c r="M7" s="4" t="s">
        <v>21</v>
      </c>
      <c r="N7" s="3">
        <v>25</v>
      </c>
      <c r="O7" s="4" t="s">
        <v>21</v>
      </c>
      <c r="P7" s="3">
        <v>25</v>
      </c>
      <c r="Q7" s="4" t="s">
        <v>21</v>
      </c>
      <c r="R7" s="3">
        <v>25</v>
      </c>
      <c r="S7" s="4" t="s">
        <v>21</v>
      </c>
      <c r="T7" s="3">
        <v>25</v>
      </c>
      <c r="U7" s="4" t="s">
        <v>21</v>
      </c>
      <c r="V7" s="3">
        <v>25</v>
      </c>
      <c r="W7" s="4" t="s">
        <v>21</v>
      </c>
      <c r="X7" s="3">
        <v>25</v>
      </c>
      <c r="Y7" s="4" t="s">
        <v>21</v>
      </c>
      <c r="Z7" s="3">
        <v>25</v>
      </c>
      <c r="AA7" s="4" t="s">
        <v>21</v>
      </c>
      <c r="AB7" s="24">
        <f>Z7+X7+V7+T7+R7+P7+N7+L7+J7+H7+F7+D7</f>
        <v>300</v>
      </c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200000</v>
      </c>
      <c r="E11" s="82"/>
      <c r="F11" s="81">
        <v>200000</v>
      </c>
      <c r="G11" s="82"/>
      <c r="H11" s="81">
        <v>200000</v>
      </c>
      <c r="I11" s="82"/>
      <c r="J11" s="81">
        <v>200000</v>
      </c>
      <c r="K11" s="82"/>
      <c r="L11" s="81">
        <v>200000</v>
      </c>
      <c r="M11" s="82"/>
      <c r="N11" s="81">
        <v>200000</v>
      </c>
      <c r="O11" s="82"/>
      <c r="P11" s="81">
        <v>200000</v>
      </c>
      <c r="Q11" s="82"/>
      <c r="R11" s="81">
        <v>200000</v>
      </c>
      <c r="S11" s="82"/>
      <c r="T11" s="81">
        <v>200000</v>
      </c>
      <c r="U11" s="82"/>
      <c r="V11" s="81">
        <v>200000</v>
      </c>
      <c r="W11" s="82"/>
      <c r="X11" s="81">
        <v>200000</v>
      </c>
      <c r="Y11" s="82"/>
      <c r="Z11" s="81">
        <v>200000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/>
      <c r="E12" s="85"/>
      <c r="F12" s="84"/>
      <c r="G12" s="85"/>
      <c r="H12" s="84"/>
      <c r="I12" s="85"/>
      <c r="J12" s="84"/>
      <c r="K12" s="85"/>
      <c r="L12" s="84"/>
      <c r="M12" s="85"/>
      <c r="N12" s="84"/>
      <c r="O12" s="85"/>
      <c r="P12" s="84"/>
      <c r="Q12" s="85"/>
      <c r="R12" s="84"/>
      <c r="S12" s="85"/>
      <c r="T12" s="84"/>
      <c r="U12" s="85"/>
      <c r="V12" s="84"/>
      <c r="W12" s="85"/>
      <c r="X12" s="84"/>
      <c r="Y12" s="85"/>
      <c r="Z12" s="84"/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7"/>
      <c r="AC15" s="83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92">
        <f>SUM(D11:D20)</f>
        <v>200000</v>
      </c>
      <c r="E21" s="93"/>
      <c r="F21" s="92">
        <f t="shared" ref="F21" si="0">SUM(F11:F20)</f>
        <v>200000</v>
      </c>
      <c r="G21" s="93"/>
      <c r="H21" s="92">
        <f t="shared" ref="H21" si="1">SUM(H11:H20)</f>
        <v>200000</v>
      </c>
      <c r="I21" s="93"/>
      <c r="J21" s="92">
        <f t="shared" ref="J21" si="2">SUM(J11:J20)</f>
        <v>200000</v>
      </c>
      <c r="K21" s="93"/>
      <c r="L21" s="92">
        <f t="shared" ref="L21" si="3">SUM(L11:L20)</f>
        <v>200000</v>
      </c>
      <c r="M21" s="93"/>
      <c r="N21" s="92">
        <f t="shared" ref="N21" si="4">SUM(N11:N20)</f>
        <v>200000</v>
      </c>
      <c r="O21" s="93"/>
      <c r="P21" s="92">
        <f t="shared" ref="P21" si="5">SUM(P11:P20)</f>
        <v>200000</v>
      </c>
      <c r="Q21" s="93"/>
      <c r="R21" s="92">
        <f t="shared" ref="R21" si="6">SUM(R11:R20)</f>
        <v>200000</v>
      </c>
      <c r="S21" s="93"/>
      <c r="T21" s="92">
        <f t="shared" ref="T21" si="7">SUM(T11:T20)</f>
        <v>200000</v>
      </c>
      <c r="U21" s="93"/>
      <c r="V21" s="92">
        <f t="shared" ref="V21" si="8">SUM(V11:V20)</f>
        <v>200000</v>
      </c>
      <c r="W21" s="93"/>
      <c r="X21" s="92">
        <f t="shared" ref="X21" si="9">SUM(X11:X20)</f>
        <v>200000</v>
      </c>
      <c r="Y21" s="93"/>
      <c r="Z21" s="92">
        <f t="shared" ref="Z21" si="10">SUM(Z11:Z20)</f>
        <v>200000</v>
      </c>
      <c r="AA21" s="93"/>
      <c r="AB21" s="169"/>
      <c r="AC21" s="94"/>
    </row>
    <row r="22" spans="1:29" ht="24.75" customHeight="1" thickBot="1">
      <c r="A22" s="52" t="s">
        <v>39</v>
      </c>
      <c r="B22" s="53"/>
      <c r="C22" s="54"/>
      <c r="D22" s="100"/>
      <c r="E22" s="101"/>
      <c r="F22" s="100"/>
      <c r="G22" s="101"/>
      <c r="H22" s="100"/>
      <c r="I22" s="101"/>
      <c r="J22" s="100"/>
      <c r="K22" s="101"/>
      <c r="L22" s="100"/>
      <c r="M22" s="101"/>
      <c r="N22" s="100"/>
      <c r="O22" s="101"/>
      <c r="P22" s="100"/>
      <c r="Q22" s="101"/>
      <c r="R22" s="100"/>
      <c r="S22" s="101"/>
      <c r="T22" s="100"/>
      <c r="U22" s="101"/>
      <c r="V22" s="100"/>
      <c r="W22" s="101"/>
      <c r="X22" s="100"/>
      <c r="Y22" s="101"/>
      <c r="Z22" s="100"/>
      <c r="AA22" s="101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200000</v>
      </c>
      <c r="E23" s="98"/>
      <c r="F23" s="97">
        <f t="shared" ref="F23" si="11">F21+F22</f>
        <v>200000</v>
      </c>
      <c r="G23" s="98"/>
      <c r="H23" s="97">
        <f t="shared" ref="H23" si="12">H21+H22</f>
        <v>200000</v>
      </c>
      <c r="I23" s="98"/>
      <c r="J23" s="97">
        <f t="shared" ref="J23" si="13">J21+J22</f>
        <v>200000</v>
      </c>
      <c r="K23" s="98"/>
      <c r="L23" s="97">
        <f t="shared" ref="L23" si="14">L21+L22</f>
        <v>200000</v>
      </c>
      <c r="M23" s="98"/>
      <c r="N23" s="97">
        <f t="shared" ref="N23" si="15">N21+N22</f>
        <v>200000</v>
      </c>
      <c r="O23" s="98"/>
      <c r="P23" s="97">
        <f t="shared" ref="P23" si="16">P21+P22</f>
        <v>200000</v>
      </c>
      <c r="Q23" s="98"/>
      <c r="R23" s="97">
        <f t="shared" ref="R23" si="17">R21+R22</f>
        <v>200000</v>
      </c>
      <c r="S23" s="98"/>
      <c r="T23" s="97">
        <f t="shared" ref="T23" si="18">T21+T22</f>
        <v>200000</v>
      </c>
      <c r="U23" s="98"/>
      <c r="V23" s="97">
        <f t="shared" ref="V23" si="19">V21+V22</f>
        <v>200000</v>
      </c>
      <c r="W23" s="98"/>
      <c r="X23" s="97">
        <f t="shared" ref="X23" si="20">X21+X22</f>
        <v>200000</v>
      </c>
      <c r="Y23" s="98"/>
      <c r="Z23" s="97">
        <f t="shared" ref="Z23" si="21">Z21+Z22</f>
        <v>200000</v>
      </c>
      <c r="AA23" s="98"/>
      <c r="AB23" s="171"/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D11*0.003</f>
        <v>600</v>
      </c>
      <c r="E24" s="113"/>
      <c r="F24" s="112">
        <f t="shared" ref="F24" si="22">F11*0.003</f>
        <v>600</v>
      </c>
      <c r="G24" s="113"/>
      <c r="H24" s="112">
        <f t="shared" ref="H24" si="23">H11*0.003</f>
        <v>600</v>
      </c>
      <c r="I24" s="113"/>
      <c r="J24" s="112">
        <f t="shared" ref="J24" si="24">J11*0.003</f>
        <v>600</v>
      </c>
      <c r="K24" s="113"/>
      <c r="L24" s="112">
        <f t="shared" ref="L24" si="25">L11*0.003</f>
        <v>600</v>
      </c>
      <c r="M24" s="113"/>
      <c r="N24" s="112">
        <f t="shared" ref="N24" si="26">N11*0.003</f>
        <v>600</v>
      </c>
      <c r="O24" s="113"/>
      <c r="P24" s="112">
        <f t="shared" ref="P24" si="27">P11*0.003</f>
        <v>600</v>
      </c>
      <c r="Q24" s="113"/>
      <c r="R24" s="112">
        <f t="shared" ref="R24" si="28">R11*0.003</f>
        <v>600</v>
      </c>
      <c r="S24" s="113"/>
      <c r="T24" s="112">
        <f t="shared" ref="T24" si="29">T11*0.003</f>
        <v>600</v>
      </c>
      <c r="U24" s="113"/>
      <c r="V24" s="112">
        <f t="shared" ref="V24" si="30">V11*0.003</f>
        <v>600</v>
      </c>
      <c r="W24" s="113"/>
      <c r="X24" s="112">
        <f t="shared" ref="X24" si="31">X11*0.003</f>
        <v>600</v>
      </c>
      <c r="Y24" s="113"/>
      <c r="Z24" s="112">
        <f t="shared" ref="Z24" si="32">Z11*0.003</f>
        <v>600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>
        <v>4140</v>
      </c>
      <c r="E25" s="85"/>
      <c r="F25" s="84">
        <v>4140</v>
      </c>
      <c r="G25" s="85"/>
      <c r="H25" s="84">
        <v>4140</v>
      </c>
      <c r="I25" s="85"/>
      <c r="J25" s="84">
        <v>4140</v>
      </c>
      <c r="K25" s="85"/>
      <c r="L25" s="84">
        <v>4140</v>
      </c>
      <c r="M25" s="85"/>
      <c r="N25" s="84">
        <v>4140</v>
      </c>
      <c r="O25" s="85"/>
      <c r="P25" s="84">
        <v>4140</v>
      </c>
      <c r="Q25" s="85"/>
      <c r="R25" s="84">
        <v>4140</v>
      </c>
      <c r="S25" s="85"/>
      <c r="T25" s="84">
        <v>4140</v>
      </c>
      <c r="U25" s="85"/>
      <c r="V25" s="84">
        <v>4140</v>
      </c>
      <c r="W25" s="85"/>
      <c r="X25" s="84">
        <v>4140</v>
      </c>
      <c r="Y25" s="85"/>
      <c r="Z25" s="84">
        <v>4140</v>
      </c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148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121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51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4740</v>
      </c>
      <c r="E29" s="93"/>
      <c r="F29" s="92">
        <f t="shared" ref="F29" si="33">SUM(F24:F28)</f>
        <v>4740</v>
      </c>
      <c r="G29" s="93"/>
      <c r="H29" s="92">
        <f t="shared" ref="H29" si="34">SUM(H24:H28)</f>
        <v>4740</v>
      </c>
      <c r="I29" s="93"/>
      <c r="J29" s="92">
        <f t="shared" ref="J29" si="35">SUM(J24:J28)</f>
        <v>4740</v>
      </c>
      <c r="K29" s="93"/>
      <c r="L29" s="92">
        <f t="shared" ref="L29" si="36">SUM(L24:L28)</f>
        <v>4740</v>
      </c>
      <c r="M29" s="93"/>
      <c r="N29" s="92">
        <f t="shared" ref="N29" si="37">SUM(N24:N28)</f>
        <v>4740</v>
      </c>
      <c r="O29" s="93"/>
      <c r="P29" s="92">
        <f t="shared" ref="P29" si="38">SUM(P24:P28)</f>
        <v>4740</v>
      </c>
      <c r="Q29" s="93"/>
      <c r="R29" s="92">
        <f t="shared" ref="R29" si="39">SUM(R24:R28)</f>
        <v>4740</v>
      </c>
      <c r="S29" s="93"/>
      <c r="T29" s="92">
        <f t="shared" ref="T29" si="40">SUM(T24:T28)</f>
        <v>4740</v>
      </c>
      <c r="U29" s="93"/>
      <c r="V29" s="92">
        <f t="shared" ref="V29" si="41">SUM(V24:V28)</f>
        <v>4740</v>
      </c>
      <c r="W29" s="93"/>
      <c r="X29" s="92">
        <f t="shared" ref="X29" si="42">SUM(X24:X28)</f>
        <v>4740</v>
      </c>
      <c r="Y29" s="93"/>
      <c r="Z29" s="92">
        <f t="shared" ref="Z29" si="43">SUM(Z24:Z28)</f>
        <v>4740</v>
      </c>
      <c r="AA29" s="121"/>
      <c r="AB29" s="169"/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195260</v>
      </c>
      <c r="E30" s="110"/>
      <c r="F30" s="109">
        <f>F23-F29</f>
        <v>195260</v>
      </c>
      <c r="G30" s="110"/>
      <c r="H30" s="109">
        <f>H23-H29</f>
        <v>195260</v>
      </c>
      <c r="I30" s="110"/>
      <c r="J30" s="109">
        <f>J23-J29</f>
        <v>195260</v>
      </c>
      <c r="K30" s="110"/>
      <c r="L30" s="109">
        <f>L23-L29</f>
        <v>195260</v>
      </c>
      <c r="M30" s="110"/>
      <c r="N30" s="109">
        <f>N23-N29</f>
        <v>195260</v>
      </c>
      <c r="O30" s="110"/>
      <c r="P30" s="109">
        <f>P23-P29</f>
        <v>195260</v>
      </c>
      <c r="Q30" s="110"/>
      <c r="R30" s="109">
        <f>R23-R29</f>
        <v>195260</v>
      </c>
      <c r="S30" s="110"/>
      <c r="T30" s="109">
        <f>T23-T29</f>
        <v>195260</v>
      </c>
      <c r="U30" s="110"/>
      <c r="V30" s="109">
        <f>V23-V29</f>
        <v>195260</v>
      </c>
      <c r="W30" s="110"/>
      <c r="X30" s="109">
        <f>X21-X29</f>
        <v>195260</v>
      </c>
      <c r="Y30" s="110"/>
      <c r="Z30" s="109">
        <f>Z23-Z29</f>
        <v>195260</v>
      </c>
      <c r="AA30" s="120"/>
      <c r="AB30" s="168"/>
      <c r="AC30" s="111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E1A5-301B-4BB1-AF00-BEF4758A2F95}">
  <dimension ref="A1:AC30"/>
  <sheetViews>
    <sheetView topLeftCell="A4" workbookViewId="0">
      <selection activeCell="D15" sqref="D15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72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23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8200</v>
      </c>
      <c r="E11" s="82"/>
      <c r="F11" s="81">
        <v>8200</v>
      </c>
      <c r="G11" s="82"/>
      <c r="H11" s="81">
        <v>8200</v>
      </c>
      <c r="I11" s="82"/>
      <c r="J11" s="81">
        <v>8200</v>
      </c>
      <c r="K11" s="82"/>
      <c r="L11" s="81">
        <v>8200</v>
      </c>
      <c r="M11" s="82"/>
      <c r="N11" s="81">
        <v>8200</v>
      </c>
      <c r="O11" s="82"/>
      <c r="P11" s="81">
        <v>8200</v>
      </c>
      <c r="Q11" s="82"/>
      <c r="R11" s="81">
        <v>8200</v>
      </c>
      <c r="S11" s="82"/>
      <c r="T11" s="81">
        <v>8200</v>
      </c>
      <c r="U11" s="82"/>
      <c r="V11" s="81">
        <v>8200</v>
      </c>
      <c r="W11" s="82"/>
      <c r="X11" s="81">
        <v>8200</v>
      </c>
      <c r="Y11" s="82"/>
      <c r="Z11" s="81">
        <v>8200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>
        <v>1281</v>
      </c>
      <c r="E12" s="85"/>
      <c r="F12" s="84">
        <v>1281</v>
      </c>
      <c r="G12" s="85"/>
      <c r="H12" s="84">
        <v>1281</v>
      </c>
      <c r="I12" s="85"/>
      <c r="J12" s="84">
        <v>1281</v>
      </c>
      <c r="K12" s="85"/>
      <c r="L12" s="84">
        <v>1281</v>
      </c>
      <c r="M12" s="85"/>
      <c r="N12" s="84">
        <v>1281</v>
      </c>
      <c r="O12" s="85"/>
      <c r="P12" s="84">
        <v>1281</v>
      </c>
      <c r="Q12" s="85"/>
      <c r="R12" s="84">
        <v>1281</v>
      </c>
      <c r="S12" s="85"/>
      <c r="T12" s="84">
        <v>1281</v>
      </c>
      <c r="U12" s="85"/>
      <c r="V12" s="84">
        <v>1281</v>
      </c>
      <c r="W12" s="85"/>
      <c r="X12" s="84">
        <v>1281</v>
      </c>
      <c r="Y12" s="85"/>
      <c r="Z12" s="84">
        <v>1281</v>
      </c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>
        <v>10250</v>
      </c>
      <c r="E13" s="85"/>
      <c r="F13" s="84">
        <v>10250</v>
      </c>
      <c r="G13" s="85"/>
      <c r="H13" s="84">
        <v>10250</v>
      </c>
      <c r="I13" s="85"/>
      <c r="J13" s="84">
        <v>10250</v>
      </c>
      <c r="K13" s="85"/>
      <c r="L13" s="84">
        <v>10250</v>
      </c>
      <c r="M13" s="85"/>
      <c r="N13" s="84">
        <v>10250</v>
      </c>
      <c r="O13" s="85"/>
      <c r="P13" s="84">
        <v>10250</v>
      </c>
      <c r="Q13" s="85"/>
      <c r="R13" s="84">
        <v>10250</v>
      </c>
      <c r="S13" s="85"/>
      <c r="T13" s="84">
        <v>10250</v>
      </c>
      <c r="U13" s="85"/>
      <c r="V13" s="84">
        <v>10250</v>
      </c>
      <c r="W13" s="85"/>
      <c r="X13" s="84">
        <v>10250</v>
      </c>
      <c r="Y13" s="85"/>
      <c r="Z13" s="84">
        <v>10250</v>
      </c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>
        <v>1601</v>
      </c>
      <c r="E14" s="91"/>
      <c r="F14" s="90">
        <v>1601</v>
      </c>
      <c r="G14" s="91"/>
      <c r="H14" s="90">
        <v>1601</v>
      </c>
      <c r="I14" s="91"/>
      <c r="J14" s="90">
        <v>1601</v>
      </c>
      <c r="K14" s="91"/>
      <c r="L14" s="90">
        <v>1601</v>
      </c>
      <c r="M14" s="91"/>
      <c r="N14" s="90">
        <v>1601</v>
      </c>
      <c r="O14" s="91"/>
      <c r="P14" s="90">
        <v>1601</v>
      </c>
      <c r="Q14" s="91"/>
      <c r="R14" s="90">
        <v>1601</v>
      </c>
      <c r="S14" s="91"/>
      <c r="T14" s="90">
        <v>1601</v>
      </c>
      <c r="U14" s="91"/>
      <c r="V14" s="90">
        <v>1601</v>
      </c>
      <c r="W14" s="91"/>
      <c r="X14" s="90">
        <v>1601</v>
      </c>
      <c r="Y14" s="91"/>
      <c r="Z14" s="90">
        <v>1601</v>
      </c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7"/>
      <c r="AC15" s="83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92">
        <f>INT(D7*D11+D8*D13+D9*D12+D10*D14+D15+D16+D17+D18+D19+D20)</f>
        <v>0</v>
      </c>
      <c r="E21" s="93"/>
      <c r="F21" s="92">
        <f t="shared" ref="F21" si="0">INT(F7*F11+F8*F13+F9*F12+F10*F14+F15+F16+F17+F18+F19+F20)</f>
        <v>0</v>
      </c>
      <c r="G21" s="93"/>
      <c r="H21" s="92">
        <f t="shared" ref="H21" si="1">INT(H7*H11+H8*H13+H9*H12+H10*H14+H15+H16+H17+H18+H19+H20)</f>
        <v>0</v>
      </c>
      <c r="I21" s="93"/>
      <c r="J21" s="92">
        <f t="shared" ref="J21" si="2">INT(J7*J11+J8*J13+J9*J12+J10*J14+J15+J16+J17+J18+J19+J20)</f>
        <v>0</v>
      </c>
      <c r="K21" s="93"/>
      <c r="L21" s="92">
        <f t="shared" ref="L21" si="3">INT(L7*L11+L8*L13+L9*L12+L10*L14+L15+L16+L17+L18+L19+L20)</f>
        <v>0</v>
      </c>
      <c r="M21" s="93"/>
      <c r="N21" s="92">
        <f t="shared" ref="N21" si="4">INT(N7*N11+N8*N13+N9*N12+N10*N14+N15+N16+N17+N18+N19+N20)</f>
        <v>0</v>
      </c>
      <c r="O21" s="93"/>
      <c r="P21" s="92">
        <f t="shared" ref="P21" si="5">INT(P7*P11+P8*P13+P9*P12+P10*P14+P15+P16+P17+P18+P19+P20)</f>
        <v>0</v>
      </c>
      <c r="Q21" s="93"/>
      <c r="R21" s="92">
        <f t="shared" ref="R21" si="6">INT(R7*R11+R8*R13+R9*R12+R10*R14+R15+R16+R17+R18+R19+R20)</f>
        <v>0</v>
      </c>
      <c r="S21" s="93"/>
      <c r="T21" s="92">
        <f t="shared" ref="T21" si="7">INT(T7*T11+T8*T13+T9*T12+T10*T14+T15+T16+T17+T18+T19+T20)</f>
        <v>0</v>
      </c>
      <c r="U21" s="93"/>
      <c r="V21" s="92">
        <f t="shared" ref="V21" si="8">INT(V7*V11+V8*V13+V9*V12+V10*V14+V15+V16+V17+V18+V19+V20)</f>
        <v>0</v>
      </c>
      <c r="W21" s="93"/>
      <c r="X21" s="92">
        <f t="shared" ref="X21" si="9">INT(X7*X11+X8*X13+X9*X12+X10*X14+X15+X16+X17+X18+X19+X20)</f>
        <v>0</v>
      </c>
      <c r="Y21" s="93"/>
      <c r="Z21" s="92">
        <f t="shared" ref="Z21" si="10">INT(Z7*Z11+Z8*Z13+Z9*Z12+Z10*Z14+Z15+Z16+Z17+Z18+Z19+Z20)</f>
        <v>0</v>
      </c>
      <c r="AA21" s="93"/>
      <c r="AB21" s="169"/>
      <c r="AC21" s="94"/>
    </row>
    <row r="22" spans="1:29" ht="24.75" customHeight="1" thickBot="1">
      <c r="A22" s="52" t="s">
        <v>39</v>
      </c>
      <c r="B22" s="53"/>
      <c r="C22" s="54"/>
      <c r="D22" s="100"/>
      <c r="E22" s="101"/>
      <c r="F22" s="100"/>
      <c r="G22" s="101"/>
      <c r="H22" s="100"/>
      <c r="I22" s="101"/>
      <c r="J22" s="100"/>
      <c r="K22" s="101"/>
      <c r="L22" s="100"/>
      <c r="M22" s="101"/>
      <c r="N22" s="100"/>
      <c r="O22" s="101"/>
      <c r="P22" s="100"/>
      <c r="Q22" s="101"/>
      <c r="R22" s="100"/>
      <c r="S22" s="101"/>
      <c r="T22" s="100"/>
      <c r="U22" s="101"/>
      <c r="V22" s="100"/>
      <c r="W22" s="101"/>
      <c r="X22" s="100"/>
      <c r="Y22" s="101"/>
      <c r="Z22" s="100"/>
      <c r="AA22" s="101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0</v>
      </c>
      <c r="E23" s="98"/>
      <c r="F23" s="97">
        <f t="shared" ref="F23" si="11">F21+F22</f>
        <v>0</v>
      </c>
      <c r="G23" s="98"/>
      <c r="H23" s="97">
        <f t="shared" ref="H23" si="12">H21+H22</f>
        <v>0</v>
      </c>
      <c r="I23" s="98"/>
      <c r="J23" s="97">
        <f t="shared" ref="J23" si="13">J21+J22</f>
        <v>0</v>
      </c>
      <c r="K23" s="98"/>
      <c r="L23" s="97">
        <f t="shared" ref="L23" si="14">L21+L22</f>
        <v>0</v>
      </c>
      <c r="M23" s="98"/>
      <c r="N23" s="97">
        <f t="shared" ref="N23" si="15">N21+N22</f>
        <v>0</v>
      </c>
      <c r="O23" s="98"/>
      <c r="P23" s="97">
        <f t="shared" ref="P23" si="16">P21+P22</f>
        <v>0</v>
      </c>
      <c r="Q23" s="98"/>
      <c r="R23" s="97">
        <f t="shared" ref="R23" si="17">R21+R22</f>
        <v>0</v>
      </c>
      <c r="S23" s="98"/>
      <c r="T23" s="97">
        <f t="shared" ref="T23" si="18">T21+T22</f>
        <v>0</v>
      </c>
      <c r="U23" s="98"/>
      <c r="V23" s="97">
        <f t="shared" ref="V23" si="19">V21+V22</f>
        <v>0</v>
      </c>
      <c r="W23" s="98"/>
      <c r="X23" s="97">
        <f t="shared" ref="X23" si="20">X21+X22</f>
        <v>0</v>
      </c>
      <c r="Y23" s="98"/>
      <c r="Z23" s="97">
        <f t="shared" ref="Z23" si="21">Z21+Z22</f>
        <v>0</v>
      </c>
      <c r="AA23" s="98"/>
      <c r="AB23" s="171"/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0</v>
      </c>
      <c r="E24" s="113"/>
      <c r="F24" s="112">
        <f t="shared" ref="F24" si="22">F23*0.003</f>
        <v>0</v>
      </c>
      <c r="G24" s="113"/>
      <c r="H24" s="112">
        <f t="shared" ref="H24" si="23">H23*0.003</f>
        <v>0</v>
      </c>
      <c r="I24" s="113"/>
      <c r="J24" s="112">
        <f t="shared" ref="J24" si="24">J23*0.003</f>
        <v>0</v>
      </c>
      <c r="K24" s="113"/>
      <c r="L24" s="112">
        <f t="shared" ref="L24" si="25">L23*0.003</f>
        <v>0</v>
      </c>
      <c r="M24" s="113"/>
      <c r="N24" s="112">
        <f t="shared" ref="N24" si="26">N23*0.003</f>
        <v>0</v>
      </c>
      <c r="O24" s="113"/>
      <c r="P24" s="112">
        <f t="shared" ref="P24" si="27">P23*0.003</f>
        <v>0</v>
      </c>
      <c r="Q24" s="113"/>
      <c r="R24" s="112">
        <f t="shared" ref="R24" si="28">R23*0.003</f>
        <v>0</v>
      </c>
      <c r="S24" s="113"/>
      <c r="T24" s="112">
        <f t="shared" ref="T24" si="29">T23*0.003</f>
        <v>0</v>
      </c>
      <c r="U24" s="113"/>
      <c r="V24" s="112">
        <f t="shared" ref="V24" si="30">V23*0.003</f>
        <v>0</v>
      </c>
      <c r="W24" s="113"/>
      <c r="X24" s="112">
        <f t="shared" ref="X24" si="31">X23*0.003</f>
        <v>0</v>
      </c>
      <c r="Y24" s="113"/>
      <c r="Z24" s="112">
        <f t="shared" ref="Z24" si="32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148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148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121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51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 t="shared" ref="F29" si="33">SUM(F24:F28)</f>
        <v>0</v>
      </c>
      <c r="G29" s="93"/>
      <c r="H29" s="92">
        <f t="shared" ref="H29" si="34">SUM(H24:H28)</f>
        <v>0</v>
      </c>
      <c r="I29" s="93"/>
      <c r="J29" s="92">
        <f t="shared" ref="J29" si="35">SUM(J24:J28)</f>
        <v>0</v>
      </c>
      <c r="K29" s="93"/>
      <c r="L29" s="92">
        <f t="shared" ref="L29" si="36">SUM(L24:L28)</f>
        <v>0</v>
      </c>
      <c r="M29" s="93"/>
      <c r="N29" s="92">
        <f t="shared" ref="N29" si="37">SUM(N24:N28)</f>
        <v>0</v>
      </c>
      <c r="O29" s="93"/>
      <c r="P29" s="92">
        <f t="shared" ref="P29" si="38">SUM(P24:P28)</f>
        <v>0</v>
      </c>
      <c r="Q29" s="93"/>
      <c r="R29" s="92">
        <f t="shared" ref="R29" si="39">SUM(R24:R28)</f>
        <v>0</v>
      </c>
      <c r="S29" s="93"/>
      <c r="T29" s="92">
        <f t="shared" ref="T29" si="40">SUM(T24:T28)</f>
        <v>0</v>
      </c>
      <c r="U29" s="93"/>
      <c r="V29" s="92">
        <f t="shared" ref="V29" si="41">SUM(V24:V28)</f>
        <v>0</v>
      </c>
      <c r="W29" s="93"/>
      <c r="X29" s="92">
        <f t="shared" ref="X29" si="42">SUM(X24:X28)</f>
        <v>0</v>
      </c>
      <c r="Y29" s="93"/>
      <c r="Z29" s="92">
        <f t="shared" ref="Z29" si="43">SUM(Z24:Z28)</f>
        <v>0</v>
      </c>
      <c r="AA29" s="121"/>
      <c r="AB29" s="169">
        <f t="shared" ref="AB29" si="44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0</v>
      </c>
      <c r="G30" s="110"/>
      <c r="H30" s="109">
        <f>H23-H29</f>
        <v>0</v>
      </c>
      <c r="I30" s="110"/>
      <c r="J30" s="109">
        <f>J23-J29</f>
        <v>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/>
      <c r="AC30" s="111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2D9F-64BC-42AA-B32C-4CCB30C51B52}">
  <sheetPr codeName="Sheet13"/>
  <dimension ref="A1:AC30"/>
  <sheetViews>
    <sheetView workbookViewId="0">
      <selection activeCell="S4" sqref="S4:Y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76" t="s">
        <v>85</v>
      </c>
      <c r="T4" s="77"/>
      <c r="U4" s="77"/>
      <c r="V4" s="77"/>
      <c r="W4" s="77"/>
      <c r="X4" s="77"/>
      <c r="Y4" s="78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23" t="s">
        <v>21</v>
      </c>
      <c r="AB7" s="24">
        <f>Z7+X7+V7+T7+R7+P7+N7+L7+J7+H7+F7+D7</f>
        <v>0</v>
      </c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73</v>
      </c>
      <c r="F9" s="3"/>
      <c r="G9" s="4" t="s">
        <v>73</v>
      </c>
      <c r="H9" s="3"/>
      <c r="I9" s="4" t="s">
        <v>73</v>
      </c>
      <c r="J9" s="3"/>
      <c r="K9" s="4" t="s">
        <v>73</v>
      </c>
      <c r="L9" s="3"/>
      <c r="M9" s="4" t="s">
        <v>73</v>
      </c>
      <c r="N9" s="3"/>
      <c r="O9" s="4" t="s">
        <v>73</v>
      </c>
      <c r="P9" s="3"/>
      <c r="Q9" s="4" t="s">
        <v>73</v>
      </c>
      <c r="R9" s="3"/>
      <c r="S9" s="4" t="s">
        <v>73</v>
      </c>
      <c r="T9" s="3"/>
      <c r="U9" s="4" t="s">
        <v>73</v>
      </c>
      <c r="V9" s="3"/>
      <c r="W9" s="4" t="s">
        <v>73</v>
      </c>
      <c r="X9" s="3"/>
      <c r="Y9" s="4" t="s">
        <v>73</v>
      </c>
      <c r="Z9" s="3"/>
      <c r="AA9" s="23" t="s">
        <v>73</v>
      </c>
      <c r="AB9" s="24"/>
      <c r="AC9" s="9" t="s">
        <v>22</v>
      </c>
    </row>
    <row r="10" spans="1:29" ht="24.75" customHeight="1" thickBot="1">
      <c r="A10" s="42" t="s">
        <v>69</v>
      </c>
      <c r="B10" s="43"/>
      <c r="C10" s="44"/>
      <c r="D10" s="3"/>
      <c r="E10" s="4" t="s">
        <v>73</v>
      </c>
      <c r="F10" s="3"/>
      <c r="G10" s="4" t="s">
        <v>73</v>
      </c>
      <c r="H10" s="3"/>
      <c r="I10" s="4" t="s">
        <v>73</v>
      </c>
      <c r="J10" s="3"/>
      <c r="K10" s="4" t="s">
        <v>73</v>
      </c>
      <c r="L10" s="3"/>
      <c r="M10" s="4" t="s">
        <v>73</v>
      </c>
      <c r="N10" s="3"/>
      <c r="O10" s="4" t="s">
        <v>73</v>
      </c>
      <c r="P10" s="3"/>
      <c r="Q10" s="4" t="s">
        <v>73</v>
      </c>
      <c r="R10" s="3"/>
      <c r="S10" s="4" t="s">
        <v>73</v>
      </c>
      <c r="T10" s="3"/>
      <c r="U10" s="4" t="s">
        <v>73</v>
      </c>
      <c r="V10" s="3"/>
      <c r="W10" s="4" t="s">
        <v>73</v>
      </c>
      <c r="X10" s="3"/>
      <c r="Y10" s="4" t="s">
        <v>73</v>
      </c>
      <c r="Z10" s="3"/>
      <c r="AA10" s="23" t="s">
        <v>73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7424</v>
      </c>
      <c r="E11" s="82"/>
      <c r="F11" s="81">
        <v>7424</v>
      </c>
      <c r="G11" s="82"/>
      <c r="H11" s="81">
        <v>7424</v>
      </c>
      <c r="I11" s="82"/>
      <c r="J11" s="81">
        <v>7424</v>
      </c>
      <c r="K11" s="82"/>
      <c r="L11" s="81">
        <v>7424</v>
      </c>
      <c r="M11" s="82"/>
      <c r="N11" s="81">
        <v>7424</v>
      </c>
      <c r="O11" s="82"/>
      <c r="P11" s="81">
        <v>7424</v>
      </c>
      <c r="Q11" s="82"/>
      <c r="R11" s="81">
        <v>7424</v>
      </c>
      <c r="S11" s="82"/>
      <c r="T11" s="81">
        <v>7424</v>
      </c>
      <c r="U11" s="82"/>
      <c r="V11" s="81">
        <v>7424</v>
      </c>
      <c r="W11" s="82"/>
      <c r="X11" s="81">
        <v>7424</v>
      </c>
      <c r="Y11" s="82"/>
      <c r="Z11" s="81">
        <v>7424</v>
      </c>
      <c r="AA11" s="82"/>
      <c r="AB11" s="167"/>
      <c r="AC11" s="83"/>
    </row>
    <row r="12" spans="1:29" ht="24.75" customHeight="1">
      <c r="A12" s="39" t="s">
        <v>49</v>
      </c>
      <c r="B12" s="40"/>
      <c r="C12" s="41"/>
      <c r="D12" s="84">
        <v>1160</v>
      </c>
      <c r="E12" s="85"/>
      <c r="F12" s="84">
        <v>1160</v>
      </c>
      <c r="G12" s="85"/>
      <c r="H12" s="84">
        <v>1160</v>
      </c>
      <c r="I12" s="85"/>
      <c r="J12" s="84">
        <v>1160</v>
      </c>
      <c r="K12" s="85"/>
      <c r="L12" s="84">
        <v>1160</v>
      </c>
      <c r="M12" s="85"/>
      <c r="N12" s="84">
        <v>1160</v>
      </c>
      <c r="O12" s="85"/>
      <c r="P12" s="84">
        <v>1160</v>
      </c>
      <c r="Q12" s="85"/>
      <c r="R12" s="84">
        <v>1160</v>
      </c>
      <c r="S12" s="85"/>
      <c r="T12" s="84">
        <v>1160</v>
      </c>
      <c r="U12" s="85"/>
      <c r="V12" s="84">
        <v>1160</v>
      </c>
      <c r="W12" s="85"/>
      <c r="X12" s="84">
        <v>1160</v>
      </c>
      <c r="Y12" s="85"/>
      <c r="Z12" s="84">
        <v>1160</v>
      </c>
      <c r="AA12" s="85"/>
      <c r="AB12" s="165"/>
      <c r="AC12" s="87"/>
    </row>
    <row r="13" spans="1:29" ht="24.75" customHeight="1">
      <c r="A13" s="88" t="s">
        <v>27</v>
      </c>
      <c r="B13" s="89"/>
      <c r="C13" s="40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  <c r="T13" s="84"/>
      <c r="U13" s="85"/>
      <c r="V13" s="84"/>
      <c r="W13" s="85"/>
      <c r="X13" s="84"/>
      <c r="Y13" s="85"/>
      <c r="Z13" s="84"/>
      <c r="AA13" s="85"/>
      <c r="AB13" s="165"/>
      <c r="AC13" s="87"/>
    </row>
    <row r="14" spans="1:29" ht="24.75" customHeight="1" thickBot="1">
      <c r="A14" s="42" t="s">
        <v>50</v>
      </c>
      <c r="B14" s="43"/>
      <c r="C14" s="44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7"/>
      <c r="AC15" s="83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INT(D7*D11+D8*D13+D10*D12+D15+D16+D17+D18+D19+D20)</f>
        <v>0</v>
      </c>
      <c r="E21" s="82"/>
      <c r="F21" s="81">
        <f t="shared" ref="F21" si="0">INT(F7*F11+F8*F13+F10*F12+F15+F16+F17+F18+F19+F20)</f>
        <v>0</v>
      </c>
      <c r="G21" s="82"/>
      <c r="H21" s="81">
        <f t="shared" ref="H21" si="1">INT(H7*H11+H8*H13+H10*H12+H15+H16+H17+H18+H19+H20)</f>
        <v>0</v>
      </c>
      <c r="I21" s="82"/>
      <c r="J21" s="81">
        <f t="shared" ref="J21" si="2">INT(J7*J11+J8*J13+J10*J12+J15+J16+J17+J18+J19+J20)</f>
        <v>0</v>
      </c>
      <c r="K21" s="82"/>
      <c r="L21" s="81">
        <f t="shared" ref="L21" si="3">INT(L7*L11+L8*L13+L10*L12+L15+L16+L17+L18+L19+L20)</f>
        <v>0</v>
      </c>
      <c r="M21" s="82"/>
      <c r="N21" s="81">
        <f t="shared" ref="N21" si="4">INT(N7*N11+N8*N13+N10*N12+N15+N16+N17+N18+N19+N20)</f>
        <v>0</v>
      </c>
      <c r="O21" s="82"/>
      <c r="P21" s="81">
        <f t="shared" ref="P21" si="5">INT(P7*P11+P8*P13+P10*P12+P15+P16+P17+P18+P19+P20)</f>
        <v>0</v>
      </c>
      <c r="Q21" s="82"/>
      <c r="R21" s="81">
        <f t="shared" ref="R21" si="6">INT(R7*R11+R8*R13+R10*R12+R15+R16+R17+R18+R19+R20)</f>
        <v>0</v>
      </c>
      <c r="S21" s="82"/>
      <c r="T21" s="81">
        <f t="shared" ref="T21" si="7">INT(T7*T11+T8*T13+T10*T12+T15+T16+T17+T18+T19+T20)</f>
        <v>0</v>
      </c>
      <c r="U21" s="82"/>
      <c r="V21" s="81">
        <f t="shared" ref="V21" si="8">INT(V7*V11+V8*V13+V10*V12+V15+V16+V17+V18+V19+V20)</f>
        <v>0</v>
      </c>
      <c r="W21" s="82"/>
      <c r="X21" s="81">
        <f t="shared" ref="X21" si="9">INT(X7*X11+X8*X13+X10*X12+X15+X16+X17+X18+X19+X20)</f>
        <v>0</v>
      </c>
      <c r="Y21" s="82"/>
      <c r="Z21" s="81">
        <f t="shared" ref="Z21" si="10">INT(Z7*Z11+Z8*Z13+Z10*Z12+Z15+Z16+Z17+Z18+Z19+Z20)</f>
        <v>0</v>
      </c>
      <c r="AA21" s="82"/>
      <c r="AB21" s="169">
        <f>D21+F21+H21+J21+L21+N21</f>
        <v>0</v>
      </c>
      <c r="AC21" s="94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0</v>
      </c>
      <c r="E23" s="98"/>
      <c r="F23" s="97">
        <f t="shared" ref="F23" si="11">F21+F22</f>
        <v>0</v>
      </c>
      <c r="G23" s="98"/>
      <c r="H23" s="97">
        <f t="shared" ref="H23" si="12">H21+H22</f>
        <v>0</v>
      </c>
      <c r="I23" s="98"/>
      <c r="J23" s="97">
        <f t="shared" ref="J23" si="13">J21+J22</f>
        <v>0</v>
      </c>
      <c r="K23" s="98"/>
      <c r="L23" s="97">
        <f t="shared" ref="L23" si="14">L21+L22</f>
        <v>0</v>
      </c>
      <c r="M23" s="98"/>
      <c r="N23" s="97">
        <f t="shared" ref="N23" si="15">N21+N22</f>
        <v>0</v>
      </c>
      <c r="O23" s="98"/>
      <c r="P23" s="97">
        <f t="shared" ref="P23" si="16">P21+P22</f>
        <v>0</v>
      </c>
      <c r="Q23" s="98"/>
      <c r="R23" s="97">
        <f t="shared" ref="R23" si="17">R21+R22</f>
        <v>0</v>
      </c>
      <c r="S23" s="98"/>
      <c r="T23" s="97">
        <f t="shared" ref="T23" si="18">T21+T22</f>
        <v>0</v>
      </c>
      <c r="U23" s="98"/>
      <c r="V23" s="97">
        <f t="shared" ref="V23" si="19">V21+V22</f>
        <v>0</v>
      </c>
      <c r="W23" s="98"/>
      <c r="X23" s="97">
        <f t="shared" ref="X23" si="20">X21+X22</f>
        <v>0</v>
      </c>
      <c r="Y23" s="98"/>
      <c r="Z23" s="97">
        <f t="shared" ref="Z23" si="21">Z21+Z22</f>
        <v>0</v>
      </c>
      <c r="AA23" s="98"/>
      <c r="AB23" s="171">
        <f>D23+F23+H23+J23+L23+N23</f>
        <v>0</v>
      </c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0</v>
      </c>
      <c r="E24" s="113"/>
      <c r="F24" s="112">
        <f t="shared" ref="F24" si="22">F23*0.003</f>
        <v>0</v>
      </c>
      <c r="G24" s="113"/>
      <c r="H24" s="112">
        <f t="shared" ref="H24" si="23">H23*0.003</f>
        <v>0</v>
      </c>
      <c r="I24" s="113"/>
      <c r="J24" s="112">
        <f t="shared" ref="J24" si="24">J23*0.003</f>
        <v>0</v>
      </c>
      <c r="K24" s="113"/>
      <c r="L24" s="112">
        <f t="shared" ref="L24" si="25">L23*0.003</f>
        <v>0</v>
      </c>
      <c r="M24" s="113"/>
      <c r="N24" s="112">
        <f t="shared" ref="N24" si="26">N23*0.003</f>
        <v>0</v>
      </c>
      <c r="O24" s="113"/>
      <c r="P24" s="112">
        <f t="shared" ref="P24" si="27">P23*0.003</f>
        <v>0</v>
      </c>
      <c r="Q24" s="113"/>
      <c r="R24" s="112">
        <f t="shared" ref="R24" si="28">R23*0.003</f>
        <v>0</v>
      </c>
      <c r="S24" s="113"/>
      <c r="T24" s="112">
        <f t="shared" ref="T24" si="29">T23*0.003</f>
        <v>0</v>
      </c>
      <c r="U24" s="113"/>
      <c r="V24" s="112">
        <f t="shared" ref="V24" si="30">V23*0.003</f>
        <v>0</v>
      </c>
      <c r="W24" s="113"/>
      <c r="X24" s="112">
        <f t="shared" ref="X24" si="31">X23*0.003</f>
        <v>0</v>
      </c>
      <c r="Y24" s="113"/>
      <c r="Z24" s="112">
        <f t="shared" ref="Z24" si="32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148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148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121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51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 t="shared" ref="F29" si="33">SUM(F24:F28)</f>
        <v>0</v>
      </c>
      <c r="G29" s="93"/>
      <c r="H29" s="92">
        <f t="shared" ref="H29" si="34">SUM(H24:H28)</f>
        <v>0</v>
      </c>
      <c r="I29" s="93"/>
      <c r="J29" s="92">
        <f t="shared" ref="J29" si="35">SUM(J24:J28)</f>
        <v>0</v>
      </c>
      <c r="K29" s="93"/>
      <c r="L29" s="92">
        <f t="shared" ref="L29" si="36">SUM(L24:L28)</f>
        <v>0</v>
      </c>
      <c r="M29" s="93"/>
      <c r="N29" s="92">
        <f t="shared" ref="N29" si="37">SUM(N24:N28)</f>
        <v>0</v>
      </c>
      <c r="O29" s="93"/>
      <c r="P29" s="92">
        <f t="shared" ref="P29" si="38">SUM(P24:P28)</f>
        <v>0</v>
      </c>
      <c r="Q29" s="93"/>
      <c r="R29" s="92">
        <f t="shared" ref="R29" si="39">SUM(R24:R28)</f>
        <v>0</v>
      </c>
      <c r="S29" s="93"/>
      <c r="T29" s="92">
        <f t="shared" ref="T29" si="40">SUM(T24:T28)</f>
        <v>0</v>
      </c>
      <c r="U29" s="93"/>
      <c r="V29" s="92">
        <f t="shared" ref="V29" si="41">SUM(V24:V28)</f>
        <v>0</v>
      </c>
      <c r="W29" s="93"/>
      <c r="X29" s="92">
        <f t="shared" ref="X29" si="42">SUM(X24:X28)</f>
        <v>0</v>
      </c>
      <c r="Y29" s="93"/>
      <c r="Z29" s="92">
        <f t="shared" ref="Z29" si="43">SUM(Z24:Z28)</f>
        <v>0</v>
      </c>
      <c r="AA29" s="121"/>
      <c r="AB29" s="169">
        <f t="shared" ref="AB29" si="44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0</v>
      </c>
      <c r="G30" s="110"/>
      <c r="H30" s="109">
        <f>H23-H29</f>
        <v>0</v>
      </c>
      <c r="I30" s="110"/>
      <c r="J30" s="109">
        <f>J23-J29</f>
        <v>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>
        <f>D30+F30+H30+J30+L30+N30</f>
        <v>0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F8D4-AC16-4446-800A-9D4E597829A1}">
  <sheetPr codeName="Sheet6"/>
  <dimension ref="A1:AC30"/>
  <sheetViews>
    <sheetView workbookViewId="0">
      <selection activeCell="D25" sqref="D25:AA28"/>
    </sheetView>
  </sheetViews>
  <sheetFormatPr defaultColWidth="5.625" defaultRowHeight="15"/>
  <cols>
    <col min="1" max="1" width="3.375" style="1" customWidth="1"/>
    <col min="2" max="2" width="8.875" style="1" customWidth="1"/>
    <col min="3" max="3" width="3.75" style="1" customWidth="1"/>
    <col min="4" max="19" width="5.625" style="1"/>
    <col min="20" max="20" width="6.625" style="1" bestFit="1" customWidth="1"/>
    <col min="21" max="16384" width="5.625" style="1"/>
  </cols>
  <sheetData>
    <row r="1" spans="1:29">
      <c r="A1" s="60" t="s">
        <v>38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>
      <c r="A3" s="63" t="s">
        <v>0</v>
      </c>
      <c r="B3" s="64"/>
      <c r="C3" s="64"/>
      <c r="D3" s="65"/>
      <c r="E3" s="66" t="s">
        <v>1</v>
      </c>
      <c r="F3" s="64"/>
      <c r="G3" s="64"/>
      <c r="H3" s="64"/>
      <c r="I3" s="64"/>
      <c r="J3" s="64"/>
      <c r="K3" s="65"/>
      <c r="L3" s="66" t="s">
        <v>2</v>
      </c>
      <c r="M3" s="64"/>
      <c r="N3" s="64"/>
      <c r="O3" s="64"/>
      <c r="P3" s="64"/>
      <c r="Q3" s="64"/>
      <c r="R3" s="65"/>
      <c r="S3" s="66" t="s">
        <v>3</v>
      </c>
      <c r="T3" s="64"/>
      <c r="U3" s="64"/>
      <c r="V3" s="64"/>
      <c r="W3" s="64"/>
      <c r="X3" s="64"/>
      <c r="Y3" s="65"/>
      <c r="Z3" s="64" t="s">
        <v>4</v>
      </c>
      <c r="AA3" s="64"/>
      <c r="AB3" s="64"/>
      <c r="AC3" s="67"/>
    </row>
    <row r="4" spans="1:29" ht="35.25" customHeight="1" thickBot="1">
      <c r="A4" s="68"/>
      <c r="B4" s="69"/>
      <c r="C4" s="70"/>
      <c r="D4" s="71"/>
      <c r="E4" s="72" t="s">
        <v>46</v>
      </c>
      <c r="F4" s="73"/>
      <c r="G4" s="73"/>
      <c r="H4" s="73"/>
      <c r="I4" s="73"/>
      <c r="J4" s="73"/>
      <c r="K4" s="74"/>
      <c r="L4" s="75"/>
      <c r="M4" s="70"/>
      <c r="N4" s="70"/>
      <c r="O4" s="70"/>
      <c r="P4" s="70"/>
      <c r="Q4" s="70"/>
      <c r="R4" s="71"/>
      <c r="S4" s="140" t="s">
        <v>57</v>
      </c>
      <c r="T4" s="141"/>
      <c r="U4" s="141"/>
      <c r="V4" s="141"/>
      <c r="W4" s="141"/>
      <c r="X4" s="141"/>
      <c r="Y4" s="142"/>
      <c r="Z4" s="79" t="s">
        <v>6</v>
      </c>
      <c r="AA4" s="79"/>
      <c r="AB4" s="79"/>
      <c r="AC4" s="80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57" t="s">
        <v>7</v>
      </c>
      <c r="B6" s="58"/>
      <c r="C6" s="59"/>
      <c r="D6" s="55" t="s">
        <v>12</v>
      </c>
      <c r="E6" s="56"/>
      <c r="F6" s="55" t="s">
        <v>13</v>
      </c>
      <c r="G6" s="56"/>
      <c r="H6" s="55" t="s">
        <v>14</v>
      </c>
      <c r="I6" s="56"/>
      <c r="J6" s="55" t="s">
        <v>15</v>
      </c>
      <c r="K6" s="56"/>
      <c r="L6" s="55" t="s">
        <v>16</v>
      </c>
      <c r="M6" s="56"/>
      <c r="N6" s="55" t="s">
        <v>17</v>
      </c>
      <c r="O6" s="56"/>
      <c r="P6" s="55" t="s">
        <v>18</v>
      </c>
      <c r="Q6" s="56"/>
      <c r="R6" s="55" t="s">
        <v>19</v>
      </c>
      <c r="S6" s="56"/>
      <c r="T6" s="55" t="s">
        <v>8</v>
      </c>
      <c r="U6" s="56"/>
      <c r="V6" s="55" t="s">
        <v>9</v>
      </c>
      <c r="W6" s="56"/>
      <c r="X6" s="55" t="s">
        <v>10</v>
      </c>
      <c r="Y6" s="56"/>
      <c r="Z6" s="55" t="s">
        <v>11</v>
      </c>
      <c r="AA6" s="143"/>
      <c r="AB6" s="166" t="s">
        <v>20</v>
      </c>
      <c r="AC6" s="86"/>
    </row>
    <row r="7" spans="1:29" ht="24.75" customHeight="1">
      <c r="A7" s="39" t="s">
        <v>40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9" t="s">
        <v>41</v>
      </c>
      <c r="B8" s="40"/>
      <c r="C8" s="41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9" t="s">
        <v>49</v>
      </c>
      <c r="B9" s="40"/>
      <c r="C9" s="41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9" t="s">
        <v>69</v>
      </c>
      <c r="B10" s="40"/>
      <c r="C10" s="41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45" t="s">
        <v>26</v>
      </c>
      <c r="B11" s="46"/>
      <c r="C11" s="47"/>
      <c r="D11" s="81">
        <v>8000</v>
      </c>
      <c r="E11" s="82"/>
      <c r="F11" s="81">
        <v>8000</v>
      </c>
      <c r="G11" s="82"/>
      <c r="H11" s="81">
        <v>8000</v>
      </c>
      <c r="I11" s="82"/>
      <c r="J11" s="81">
        <v>8000</v>
      </c>
      <c r="K11" s="82"/>
      <c r="L11" s="81">
        <v>8000</v>
      </c>
      <c r="M11" s="82"/>
      <c r="N11" s="81">
        <v>8000</v>
      </c>
      <c r="O11" s="82"/>
      <c r="P11" s="81">
        <v>8000</v>
      </c>
      <c r="Q11" s="82"/>
      <c r="R11" s="81">
        <v>8000</v>
      </c>
      <c r="S11" s="82"/>
      <c r="T11" s="81">
        <v>8000</v>
      </c>
      <c r="U11" s="82"/>
      <c r="V11" s="81">
        <v>8000</v>
      </c>
      <c r="W11" s="82"/>
      <c r="X11" s="81">
        <v>8000</v>
      </c>
      <c r="Y11" s="82"/>
      <c r="Z11" s="81">
        <v>8000</v>
      </c>
      <c r="AA11" s="156"/>
      <c r="AB11" s="167"/>
      <c r="AC11" s="83"/>
    </row>
    <row r="12" spans="1:29" ht="24.75" customHeight="1">
      <c r="A12" s="39" t="s">
        <v>49</v>
      </c>
      <c r="B12" s="40"/>
      <c r="C12" s="41"/>
      <c r="D12" s="84">
        <v>1250</v>
      </c>
      <c r="E12" s="85"/>
      <c r="F12" s="84">
        <v>1250</v>
      </c>
      <c r="G12" s="85"/>
      <c r="H12" s="84">
        <v>1250</v>
      </c>
      <c r="I12" s="85"/>
      <c r="J12" s="84">
        <v>1250</v>
      </c>
      <c r="K12" s="85"/>
      <c r="L12" s="84">
        <v>1250</v>
      </c>
      <c r="M12" s="85"/>
      <c r="N12" s="84">
        <v>1250</v>
      </c>
      <c r="O12" s="85"/>
      <c r="P12" s="84">
        <v>1250</v>
      </c>
      <c r="Q12" s="85"/>
      <c r="R12" s="84">
        <v>1250</v>
      </c>
      <c r="S12" s="85"/>
      <c r="T12" s="84">
        <v>1250</v>
      </c>
      <c r="U12" s="85"/>
      <c r="V12" s="84">
        <v>1250</v>
      </c>
      <c r="W12" s="85"/>
      <c r="X12" s="84">
        <v>1250</v>
      </c>
      <c r="Y12" s="85"/>
      <c r="Z12" s="84">
        <v>1250</v>
      </c>
      <c r="AA12" s="148"/>
      <c r="AB12" s="165"/>
      <c r="AC12" s="87"/>
    </row>
    <row r="13" spans="1:29" ht="24.75" customHeight="1">
      <c r="A13" s="88" t="s">
        <v>27</v>
      </c>
      <c r="B13" s="89"/>
      <c r="C13" s="40"/>
      <c r="D13" s="84">
        <v>10000</v>
      </c>
      <c r="E13" s="85"/>
      <c r="F13" s="84">
        <v>10000</v>
      </c>
      <c r="G13" s="85"/>
      <c r="H13" s="84">
        <v>10000</v>
      </c>
      <c r="I13" s="85"/>
      <c r="J13" s="84">
        <v>10000</v>
      </c>
      <c r="K13" s="85"/>
      <c r="L13" s="84">
        <v>10000</v>
      </c>
      <c r="M13" s="85"/>
      <c r="N13" s="84">
        <v>10000</v>
      </c>
      <c r="O13" s="85"/>
      <c r="P13" s="84">
        <v>10000</v>
      </c>
      <c r="Q13" s="85"/>
      <c r="R13" s="84">
        <v>10000</v>
      </c>
      <c r="S13" s="85"/>
      <c r="T13" s="84">
        <v>10000</v>
      </c>
      <c r="U13" s="85"/>
      <c r="V13" s="84">
        <v>10000</v>
      </c>
      <c r="W13" s="85"/>
      <c r="X13" s="84">
        <v>10000</v>
      </c>
      <c r="Y13" s="85"/>
      <c r="Z13" s="84">
        <v>10000</v>
      </c>
      <c r="AA13" s="148"/>
      <c r="AB13" s="165"/>
      <c r="AC13" s="87"/>
    </row>
    <row r="14" spans="1:29" ht="24.75" customHeight="1" thickBot="1">
      <c r="A14" s="42" t="s">
        <v>50</v>
      </c>
      <c r="B14" s="43"/>
      <c r="C14" s="44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55"/>
      <c r="AB14" s="174"/>
      <c r="AC14" s="95"/>
    </row>
    <row r="15" spans="1:29" ht="24.75" customHeight="1" thickTop="1">
      <c r="A15" s="138" t="s">
        <v>42</v>
      </c>
      <c r="B15" s="28"/>
      <c r="C15" s="12" t="s">
        <v>43</v>
      </c>
      <c r="D15" s="81"/>
      <c r="E15" s="82"/>
      <c r="F15" s="81"/>
      <c r="G15" s="82"/>
      <c r="H15" s="81"/>
      <c r="I15" s="82"/>
      <c r="J15" s="81"/>
      <c r="K15" s="82"/>
      <c r="L15" s="81"/>
      <c r="M15" s="82"/>
      <c r="N15" s="81"/>
      <c r="O15" s="82"/>
      <c r="P15" s="81"/>
      <c r="Q15" s="82"/>
      <c r="R15" s="81"/>
      <c r="S15" s="82"/>
      <c r="T15" s="81"/>
      <c r="U15" s="82"/>
      <c r="V15" s="81"/>
      <c r="W15" s="82"/>
      <c r="X15" s="81"/>
      <c r="Y15" s="82"/>
      <c r="Z15" s="81"/>
      <c r="AA15" s="82"/>
      <c r="AB15" s="169"/>
      <c r="AC15" s="94"/>
    </row>
    <row r="16" spans="1:29" ht="24.75" customHeight="1">
      <c r="A16" s="96"/>
      <c r="B16" s="16"/>
      <c r="C16" s="7" t="s">
        <v>44</v>
      </c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4"/>
      <c r="S16" s="85"/>
      <c r="T16" s="84"/>
      <c r="U16" s="85"/>
      <c r="V16" s="84"/>
      <c r="W16" s="85"/>
      <c r="X16" s="84"/>
      <c r="Y16" s="85"/>
      <c r="Z16" s="84"/>
      <c r="AA16" s="85"/>
      <c r="AB16" s="165"/>
      <c r="AC16" s="87"/>
    </row>
    <row r="17" spans="1:29" ht="24.75" customHeight="1">
      <c r="A17" s="96"/>
      <c r="B17" s="16"/>
      <c r="C17" s="7" t="s">
        <v>45</v>
      </c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4"/>
      <c r="S17" s="85"/>
      <c r="T17" s="84"/>
      <c r="U17" s="85"/>
      <c r="V17" s="84"/>
      <c r="W17" s="85"/>
      <c r="X17" s="84"/>
      <c r="Y17" s="85"/>
      <c r="Z17" s="84"/>
      <c r="AA17" s="85"/>
      <c r="AB17" s="165"/>
      <c r="AC17" s="87"/>
    </row>
    <row r="18" spans="1:29" ht="24.75" customHeight="1">
      <c r="A18" s="96"/>
      <c r="B18" s="33" t="s">
        <v>28</v>
      </c>
      <c r="C18" s="34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165"/>
      <c r="AC18" s="87"/>
    </row>
    <row r="19" spans="1:29" ht="24.75" customHeight="1">
      <c r="A19" s="96"/>
      <c r="B19" s="33" t="s">
        <v>29</v>
      </c>
      <c r="C19" s="34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4"/>
      <c r="S19" s="85"/>
      <c r="T19" s="84"/>
      <c r="U19" s="85"/>
      <c r="V19" s="84"/>
      <c r="W19" s="85"/>
      <c r="X19" s="84"/>
      <c r="Y19" s="85"/>
      <c r="Z19" s="84"/>
      <c r="AA19" s="85"/>
      <c r="AB19" s="165"/>
      <c r="AC19" s="87"/>
    </row>
    <row r="20" spans="1:29" ht="24.75" customHeight="1" thickBot="1">
      <c r="A20" s="139"/>
      <c r="B20" s="75" t="s">
        <v>30</v>
      </c>
      <c r="C20" s="71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74"/>
      <c r="AC20" s="95"/>
    </row>
    <row r="21" spans="1:29" ht="24.75" customHeight="1" thickTop="1">
      <c r="A21" s="45" t="s">
        <v>31</v>
      </c>
      <c r="B21" s="46"/>
      <c r="C21" s="47"/>
      <c r="D21" s="81">
        <f>INT(D7*D11+D8*D13+D10*D12+D15+D16+D17+D18+D19+D20)</f>
        <v>0</v>
      </c>
      <c r="E21" s="82"/>
      <c r="F21" s="81">
        <f t="shared" ref="F21" si="0">INT(F7*F11+F8*F13+F10*F12+F15+F16+F17+F18+F19+F20)</f>
        <v>0</v>
      </c>
      <c r="G21" s="82"/>
      <c r="H21" s="81">
        <f t="shared" ref="H21" si="1">INT(H7*H11+H8*H13+H10*H12+H15+H16+H17+H18+H19+H20)</f>
        <v>0</v>
      </c>
      <c r="I21" s="82"/>
      <c r="J21" s="81">
        <f t="shared" ref="J21" si="2">INT(J7*J11+J8*J13+J10*J12+J15+J16+J17+J18+J19+J20)</f>
        <v>0</v>
      </c>
      <c r="K21" s="82"/>
      <c r="L21" s="81">
        <f t="shared" ref="L21" si="3">INT(L7*L11+L8*L13+L10*L12+L15+L16+L17+L18+L19+L20)</f>
        <v>0</v>
      </c>
      <c r="M21" s="82"/>
      <c r="N21" s="81">
        <f t="shared" ref="N21" si="4">INT(N7*N11+N8*N13+N10*N12+N15+N16+N17+N18+N19+N20)</f>
        <v>0</v>
      </c>
      <c r="O21" s="82"/>
      <c r="P21" s="81">
        <f t="shared" ref="P21" si="5">INT(P7*P11+P8*P13+P10*P12+P15+P16+P17+P18+P19+P20)</f>
        <v>0</v>
      </c>
      <c r="Q21" s="82"/>
      <c r="R21" s="81">
        <f t="shared" ref="R21" si="6">INT(R7*R11+R8*R13+R10*R12+R15+R16+R17+R18+R19+R20)</f>
        <v>0</v>
      </c>
      <c r="S21" s="82"/>
      <c r="T21" s="81">
        <f t="shared" ref="T21" si="7">INT(T7*T11+T8*T13+T10*T12+T15+T16+T17+T18+T19+T20)</f>
        <v>0</v>
      </c>
      <c r="U21" s="82"/>
      <c r="V21" s="81">
        <f t="shared" ref="V21" si="8">INT(V7*V11+V8*V13+V10*V12+V15+V16+V17+V18+V19+V20)</f>
        <v>0</v>
      </c>
      <c r="W21" s="82"/>
      <c r="X21" s="81">
        <f t="shared" ref="X21" si="9">INT(X7*X11+X8*X13+X10*X12+X15+X16+X17+X18+X19+X20)</f>
        <v>0</v>
      </c>
      <c r="Y21" s="82"/>
      <c r="Z21" s="81">
        <f t="shared" ref="Z21" si="10">INT(Z7*Z11+Z8*Z13+Z10*Z12+Z15+Z16+Z17+Z18+Z19+Z20)</f>
        <v>0</v>
      </c>
      <c r="AA21" s="82"/>
      <c r="AB21" s="169"/>
      <c r="AC21" s="94"/>
    </row>
    <row r="22" spans="1:29" ht="24.75" customHeight="1" thickBot="1">
      <c r="A22" s="52" t="s">
        <v>39</v>
      </c>
      <c r="B22" s="53"/>
      <c r="C22" s="54"/>
      <c r="D22" s="114"/>
      <c r="E22" s="115"/>
      <c r="F22" s="114"/>
      <c r="G22" s="115"/>
      <c r="H22" s="114"/>
      <c r="I22" s="115"/>
      <c r="J22" s="114"/>
      <c r="K22" s="115"/>
      <c r="L22" s="114"/>
      <c r="M22" s="115"/>
      <c r="N22" s="114"/>
      <c r="O22" s="115"/>
      <c r="P22" s="114"/>
      <c r="Q22" s="115"/>
      <c r="R22" s="114"/>
      <c r="S22" s="115"/>
      <c r="T22" s="114"/>
      <c r="U22" s="115"/>
      <c r="V22" s="114"/>
      <c r="W22" s="115"/>
      <c r="X22" s="114"/>
      <c r="Y22" s="115"/>
      <c r="Z22" s="114"/>
      <c r="AA22" s="115"/>
      <c r="AB22" s="173"/>
      <c r="AC22" s="102"/>
    </row>
    <row r="23" spans="1:29" ht="24.75" customHeight="1" thickBot="1">
      <c r="A23" s="103" t="s">
        <v>20</v>
      </c>
      <c r="B23" s="104"/>
      <c r="C23" s="105"/>
      <c r="D23" s="97">
        <f>D21+D22</f>
        <v>0</v>
      </c>
      <c r="E23" s="98"/>
      <c r="F23" s="97">
        <f t="shared" ref="F23" si="11">F21+F22</f>
        <v>0</v>
      </c>
      <c r="G23" s="98"/>
      <c r="H23" s="97">
        <f t="shared" ref="H23" si="12">H21+H22</f>
        <v>0</v>
      </c>
      <c r="I23" s="98"/>
      <c r="J23" s="97">
        <f t="shared" ref="J23" si="13">J21+J22</f>
        <v>0</v>
      </c>
      <c r="K23" s="98"/>
      <c r="L23" s="97">
        <f t="shared" ref="L23" si="14">L21+L22</f>
        <v>0</v>
      </c>
      <c r="M23" s="98"/>
      <c r="N23" s="97">
        <f t="shared" ref="N23" si="15">N21+N22</f>
        <v>0</v>
      </c>
      <c r="O23" s="98"/>
      <c r="P23" s="97">
        <f t="shared" ref="P23" si="16">P21+P22</f>
        <v>0</v>
      </c>
      <c r="Q23" s="98"/>
      <c r="R23" s="97">
        <f t="shared" ref="R23" si="17">R21+R22</f>
        <v>0</v>
      </c>
      <c r="S23" s="98"/>
      <c r="T23" s="97">
        <f t="shared" ref="T23" si="18">T21+T22</f>
        <v>0</v>
      </c>
      <c r="U23" s="98"/>
      <c r="V23" s="97">
        <f t="shared" ref="V23" si="19">V21+V22</f>
        <v>0</v>
      </c>
      <c r="W23" s="98"/>
      <c r="X23" s="97">
        <f t="shared" ref="X23" si="20">X21+X22</f>
        <v>0</v>
      </c>
      <c r="Y23" s="98"/>
      <c r="Z23" s="97">
        <f t="shared" ref="Z23" si="21">Z21+Z22</f>
        <v>0</v>
      </c>
      <c r="AA23" s="98"/>
      <c r="AB23" s="171">
        <f>D23+F23+H23+J23+L23+N23</f>
        <v>0</v>
      </c>
      <c r="AC23" s="99"/>
    </row>
    <row r="24" spans="1:29" ht="24.75" customHeight="1">
      <c r="A24" s="48" t="s">
        <v>33</v>
      </c>
      <c r="B24" s="35" t="s">
        <v>34</v>
      </c>
      <c r="C24" s="36"/>
      <c r="D24" s="112">
        <f>D23*0.003</f>
        <v>0</v>
      </c>
      <c r="E24" s="113"/>
      <c r="F24" s="112">
        <f t="shared" ref="F24" si="22">F23*0.003</f>
        <v>0</v>
      </c>
      <c r="G24" s="113"/>
      <c r="H24" s="112">
        <f t="shared" ref="H24" si="23">H23*0.003</f>
        <v>0</v>
      </c>
      <c r="I24" s="113"/>
      <c r="J24" s="112">
        <f t="shared" ref="J24" si="24">J23*0.003</f>
        <v>0</v>
      </c>
      <c r="K24" s="113"/>
      <c r="L24" s="112">
        <f t="shared" ref="L24" si="25">L23*0.003</f>
        <v>0</v>
      </c>
      <c r="M24" s="113"/>
      <c r="N24" s="112">
        <f t="shared" ref="N24" si="26">N23*0.003</f>
        <v>0</v>
      </c>
      <c r="O24" s="113"/>
      <c r="P24" s="112">
        <f t="shared" ref="P24" si="27">P23*0.003</f>
        <v>0</v>
      </c>
      <c r="Q24" s="113"/>
      <c r="R24" s="112">
        <f t="shared" ref="R24" si="28">R23*0.003</f>
        <v>0</v>
      </c>
      <c r="S24" s="113"/>
      <c r="T24" s="112">
        <f t="shared" ref="T24" si="29">T23*0.003</f>
        <v>0</v>
      </c>
      <c r="U24" s="113"/>
      <c r="V24" s="112">
        <f t="shared" ref="V24" si="30">V23*0.003</f>
        <v>0</v>
      </c>
      <c r="W24" s="113"/>
      <c r="X24" s="112">
        <f t="shared" ref="X24" si="31">X23*0.003</f>
        <v>0</v>
      </c>
      <c r="Y24" s="113"/>
      <c r="Z24" s="112">
        <f t="shared" ref="Z24" si="32">Z23*0.003</f>
        <v>0</v>
      </c>
      <c r="AA24" s="113"/>
      <c r="AB24" s="172"/>
      <c r="AC24" s="116"/>
    </row>
    <row r="25" spans="1:29" ht="24.75" customHeight="1">
      <c r="A25" s="49"/>
      <c r="B25" s="33" t="s">
        <v>35</v>
      </c>
      <c r="C25" s="34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4"/>
      <c r="S25" s="85"/>
      <c r="T25" s="84"/>
      <c r="U25" s="85"/>
      <c r="V25" s="84"/>
      <c r="W25" s="85"/>
      <c r="X25" s="84"/>
      <c r="Y25" s="85"/>
      <c r="Z25" s="84"/>
      <c r="AA25" s="85"/>
      <c r="AB25" s="165"/>
      <c r="AC25" s="87"/>
    </row>
    <row r="26" spans="1:29" ht="24.75" customHeight="1">
      <c r="A26" s="49"/>
      <c r="B26" s="33" t="s">
        <v>47</v>
      </c>
      <c r="C26" s="34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165"/>
      <c r="AC26" s="87"/>
    </row>
    <row r="27" spans="1:29" ht="24.75" customHeight="1">
      <c r="A27" s="50"/>
      <c r="B27" s="33" t="s">
        <v>48</v>
      </c>
      <c r="C27" s="34"/>
      <c r="D27" s="92"/>
      <c r="E27" s="93"/>
      <c r="F27" s="92"/>
      <c r="G27" s="9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93"/>
      <c r="T27" s="92"/>
      <c r="U27" s="93"/>
      <c r="V27" s="92"/>
      <c r="W27" s="93"/>
      <c r="X27" s="92"/>
      <c r="Y27" s="93"/>
      <c r="Z27" s="92"/>
      <c r="AA27" s="93"/>
      <c r="AB27" s="169"/>
      <c r="AC27" s="94"/>
    </row>
    <row r="28" spans="1:29" ht="24.75" customHeight="1" thickBot="1">
      <c r="A28" s="51"/>
      <c r="B28" s="37" t="s">
        <v>51</v>
      </c>
      <c r="C28" s="38"/>
      <c r="D28" s="114"/>
      <c r="E28" s="115"/>
      <c r="F28" s="114"/>
      <c r="G28" s="115"/>
      <c r="H28" s="114"/>
      <c r="I28" s="115"/>
      <c r="J28" s="114"/>
      <c r="K28" s="115"/>
      <c r="L28" s="114"/>
      <c r="M28" s="115"/>
      <c r="N28" s="114"/>
      <c r="O28" s="115"/>
      <c r="P28" s="114"/>
      <c r="Q28" s="115"/>
      <c r="R28" s="114"/>
      <c r="S28" s="115"/>
      <c r="T28" s="114"/>
      <c r="U28" s="115"/>
      <c r="V28" s="114"/>
      <c r="W28" s="115"/>
      <c r="X28" s="114"/>
      <c r="Y28" s="115"/>
      <c r="Z28" s="114"/>
      <c r="AA28" s="115"/>
      <c r="AB28" s="170"/>
      <c r="AC28" s="117"/>
    </row>
    <row r="29" spans="1:29" ht="24.75" customHeight="1" thickBot="1">
      <c r="A29" s="45" t="s">
        <v>36</v>
      </c>
      <c r="B29" s="46"/>
      <c r="C29" s="47"/>
      <c r="D29" s="92">
        <f>SUM(D24:D28)</f>
        <v>0</v>
      </c>
      <c r="E29" s="93"/>
      <c r="F29" s="92">
        <f t="shared" ref="F29" si="33">SUM(F24:F28)</f>
        <v>0</v>
      </c>
      <c r="G29" s="93"/>
      <c r="H29" s="92">
        <f t="shared" ref="H29" si="34">SUM(H24:H28)</f>
        <v>0</v>
      </c>
      <c r="I29" s="93"/>
      <c r="J29" s="92">
        <f t="shared" ref="J29" si="35">SUM(J24:J28)</f>
        <v>0</v>
      </c>
      <c r="K29" s="93"/>
      <c r="L29" s="92">
        <f t="shared" ref="L29" si="36">SUM(L24:L28)</f>
        <v>0</v>
      </c>
      <c r="M29" s="93"/>
      <c r="N29" s="92">
        <f t="shared" ref="N29" si="37">SUM(N24:N28)</f>
        <v>0</v>
      </c>
      <c r="O29" s="93"/>
      <c r="P29" s="92">
        <f t="shared" ref="P29" si="38">SUM(P24:P28)</f>
        <v>0</v>
      </c>
      <c r="Q29" s="93"/>
      <c r="R29" s="92">
        <f t="shared" ref="R29" si="39">SUM(R24:R28)</f>
        <v>0</v>
      </c>
      <c r="S29" s="93"/>
      <c r="T29" s="92">
        <f t="shared" ref="T29" si="40">SUM(T24:T28)</f>
        <v>0</v>
      </c>
      <c r="U29" s="93"/>
      <c r="V29" s="92">
        <f t="shared" ref="V29" si="41">SUM(V24:V28)</f>
        <v>0</v>
      </c>
      <c r="W29" s="93"/>
      <c r="X29" s="92">
        <f t="shared" ref="X29" si="42">SUM(X24:X28)</f>
        <v>0</v>
      </c>
      <c r="Y29" s="93"/>
      <c r="Z29" s="92">
        <f t="shared" ref="Z29" si="43">SUM(Z24:Z28)</f>
        <v>0</v>
      </c>
      <c r="AA29" s="121"/>
      <c r="AB29" s="169">
        <f t="shared" ref="AB29" si="44">SUM(AB24:AB28)</f>
        <v>0</v>
      </c>
      <c r="AC29" s="94"/>
    </row>
    <row r="30" spans="1:29" ht="24.75" customHeight="1" thickTop="1" thickBot="1">
      <c r="A30" s="106" t="s">
        <v>37</v>
      </c>
      <c r="B30" s="107"/>
      <c r="C30" s="108"/>
      <c r="D30" s="109">
        <f>D23-D29</f>
        <v>0</v>
      </c>
      <c r="E30" s="110"/>
      <c r="F30" s="109">
        <f>F23-F29</f>
        <v>0</v>
      </c>
      <c r="G30" s="110"/>
      <c r="H30" s="109">
        <f>H23-H29</f>
        <v>0</v>
      </c>
      <c r="I30" s="110"/>
      <c r="J30" s="109">
        <f>J23-J29</f>
        <v>0</v>
      </c>
      <c r="K30" s="110"/>
      <c r="L30" s="109">
        <f>L23-L29</f>
        <v>0</v>
      </c>
      <c r="M30" s="110"/>
      <c r="N30" s="109">
        <f>N23-N29</f>
        <v>0</v>
      </c>
      <c r="O30" s="110"/>
      <c r="P30" s="109">
        <f>P23-P29</f>
        <v>0</v>
      </c>
      <c r="Q30" s="110"/>
      <c r="R30" s="109">
        <f>R23-R29</f>
        <v>0</v>
      </c>
      <c r="S30" s="110"/>
      <c r="T30" s="109">
        <f>T23-T29</f>
        <v>0</v>
      </c>
      <c r="U30" s="110"/>
      <c r="V30" s="109">
        <f>V23-V29</f>
        <v>0</v>
      </c>
      <c r="W30" s="110"/>
      <c r="X30" s="109">
        <f>X21-X29</f>
        <v>0</v>
      </c>
      <c r="Y30" s="110"/>
      <c r="Z30" s="109">
        <f>Z23-Z29</f>
        <v>0</v>
      </c>
      <c r="AA30" s="120"/>
      <c r="AB30" s="168">
        <f>D30+F30+H30+J30+L30+N30</f>
        <v>0</v>
      </c>
      <c r="AC30" s="111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原本</vt:lpstr>
      <vt:lpstr>前田 </vt:lpstr>
      <vt:lpstr>香山</vt:lpstr>
      <vt:lpstr>友久</vt:lpstr>
      <vt:lpstr>池内</vt:lpstr>
      <vt:lpstr>霞末</vt:lpstr>
      <vt:lpstr>畑中</vt:lpstr>
      <vt:lpstr>油谷</vt:lpstr>
      <vt:lpstr>田中</vt:lpstr>
      <vt:lpstr>鈴木</vt:lpstr>
      <vt:lpstr>香西</vt:lpstr>
      <vt:lpstr>檜垣</vt:lpstr>
      <vt:lpstr>瀧川</vt:lpstr>
      <vt:lpstr>小川清</vt:lpstr>
      <vt:lpstr>小川リエ</vt:lpstr>
      <vt:lpstr>足立</vt:lpstr>
      <vt:lpstr>中川</vt:lpstr>
      <vt:lpstr>土屋</vt:lpstr>
      <vt:lpstr>和哉</vt:lpstr>
      <vt:lpstr>宏稀</vt:lpstr>
      <vt:lpstr>中村初男</vt:lpstr>
      <vt:lpstr>山川善博</vt:lpstr>
      <vt:lpstr>岡本</vt:lpstr>
      <vt:lpstr>山兄</vt:lpstr>
      <vt:lpstr>山弟</vt:lpstr>
      <vt:lpstr>恵子</vt:lpstr>
      <vt:lpstr>豊子</vt:lpstr>
      <vt:lpstr>高木</vt:lpstr>
      <vt:lpstr>杜山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2025-02-13T06:51:34Z</cp:lastPrinted>
  <dcterms:created xsi:type="dcterms:W3CDTF">2015-06-05T18:19:34Z</dcterms:created>
  <dcterms:modified xsi:type="dcterms:W3CDTF">2025-02-13T06:51:36Z</dcterms:modified>
</cp:coreProperties>
</file>