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共有\事務\"/>
    </mc:Choice>
  </mc:AlternateContent>
  <xr:revisionPtr revIDLastSave="0" documentId="13_ncr:1_{C0C68EAB-0240-4D6B-8699-B62C1D90E18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heet1" sheetId="1" r:id="rId1"/>
    <sheet name="常駐4" sheetId="2" r:id="rId2"/>
    <sheet name="常駐4 (2)" sheetId="5" r:id="rId3"/>
    <sheet name="A案" sheetId="4" r:id="rId4"/>
    <sheet name="Sheet6" sheetId="6" r:id="rId5"/>
  </sheets>
  <externalReferences>
    <externalReference r:id="rId6"/>
  </externalReferences>
  <definedNames>
    <definedName name="詳細">[1]料金表!$B$5:$B$9</definedName>
    <definedName name="担当者名">[1]担当者名簿!$C$5:$C$9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K21" i="1"/>
  <c r="N26" i="1"/>
  <c r="I26" i="1" s="1"/>
  <c r="X26" i="1"/>
  <c r="R18" i="1"/>
  <c r="K18" i="1" s="1"/>
  <c r="R16" i="1"/>
  <c r="D16" i="1"/>
  <c r="AH20" i="6"/>
  <c r="AG51" i="6"/>
  <c r="AG50" i="6"/>
  <c r="AG49" i="6"/>
  <c r="AG48" i="6"/>
  <c r="AG47" i="6"/>
  <c r="AG46" i="6"/>
  <c r="AG45" i="6"/>
  <c r="AG44" i="6"/>
  <c r="AG43" i="6"/>
  <c r="AG42" i="6"/>
  <c r="AG41" i="6"/>
  <c r="AG40" i="6"/>
  <c r="AG39" i="6"/>
  <c r="AG38" i="6"/>
  <c r="AG37" i="6"/>
  <c r="AG36" i="6"/>
  <c r="AG52" i="6" s="1"/>
  <c r="AD17" i="6" s="1"/>
  <c r="AG35" i="6"/>
  <c r="AG34" i="6"/>
  <c r="AG33" i="6"/>
  <c r="AH26" i="6"/>
  <c r="AH25" i="6"/>
  <c r="AH24" i="6"/>
  <c r="AH23" i="6"/>
  <c r="AH22" i="6"/>
  <c r="AH21" i="6"/>
  <c r="H5" i="2"/>
  <c r="E23" i="5"/>
  <c r="E9" i="5"/>
  <c r="E12" i="5" s="1"/>
  <c r="E8" i="2"/>
  <c r="E9" i="2" s="1"/>
  <c r="AB26" i="1" l="1"/>
  <c r="D26" i="1" s="1"/>
  <c r="D18" i="1"/>
  <c r="AH27" i="6"/>
  <c r="AD15" i="6" s="1"/>
  <c r="E10" i="2"/>
  <c r="E12" i="2" s="1"/>
  <c r="E11" i="2"/>
  <c r="E24" i="5"/>
  <c r="E25" i="5"/>
  <c r="E26" i="5"/>
  <c r="E11" i="5"/>
  <c r="E10" i="5"/>
  <c r="AH28" i="6" l="1"/>
  <c r="AH15" i="6" s="1"/>
  <c r="E13" i="2"/>
  <c r="E14" i="2" s="1"/>
  <c r="H6" i="5"/>
  <c r="E13" i="5"/>
  <c r="E14" i="5" s="1"/>
  <c r="E15" i="5" s="1"/>
  <c r="H20" i="5"/>
  <c r="E27" i="5"/>
  <c r="AH29" i="6" l="1"/>
  <c r="F15" i="6" s="1"/>
  <c r="E28" i="5"/>
  <c r="E29" i="5" s="1"/>
  <c r="D29" i="4"/>
  <c r="E29" i="4" s="1"/>
  <c r="K26" i="4"/>
  <c r="K25" i="4"/>
  <c r="K24" i="4"/>
  <c r="K23" i="4"/>
  <c r="K22" i="4"/>
  <c r="K21" i="4"/>
  <c r="K20" i="4"/>
  <c r="K19" i="4"/>
  <c r="D28" i="4" s="1"/>
  <c r="E28" i="4" s="1"/>
  <c r="K28" i="4" s="1"/>
  <c r="K18" i="4"/>
  <c r="K27" i="4" l="1"/>
  <c r="K29" i="4" s="1"/>
  <c r="D14" i="4" s="1"/>
  <c r="K3" i="1" l="1"/>
  <c r="R3" i="1" s="1"/>
  <c r="D21" i="1"/>
  <c r="K8" i="1" l="1"/>
  <c r="R8" i="1" s="1"/>
  <c r="Z8" i="1" s="1"/>
</calcChain>
</file>

<file path=xl/sharedStrings.xml><?xml version="1.0" encoding="utf-8"?>
<sst xmlns="http://schemas.openxmlformats.org/spreadsheetml/2006/main" count="283" uniqueCount="143">
  <si>
    <t>委託単価</t>
    <rPh sb="0" eb="4">
      <t>イタクタンカ</t>
    </rPh>
    <phoneticPr fontId="1"/>
  </si>
  <si>
    <t>30日で割った1日単価</t>
    <rPh sb="2" eb="3">
      <t>ヒ</t>
    </rPh>
    <rPh sb="4" eb="5">
      <t>ワ</t>
    </rPh>
    <rPh sb="8" eb="9">
      <t>ヒ</t>
    </rPh>
    <rPh sb="9" eb="11">
      <t>タンカ</t>
    </rPh>
    <phoneticPr fontId="1"/>
  </si>
  <si>
    <t>拘束時間　12時間　　　　　（19時～翌08時）　　　　1時間休憩</t>
    <rPh sb="0" eb="4">
      <t>コウソクジカン</t>
    </rPh>
    <rPh sb="7" eb="9">
      <t>ジカン</t>
    </rPh>
    <rPh sb="17" eb="18">
      <t>ジ</t>
    </rPh>
    <rPh sb="19" eb="20">
      <t>ヨク</t>
    </rPh>
    <rPh sb="22" eb="23">
      <t>ジ</t>
    </rPh>
    <rPh sb="29" eb="31">
      <t>ジカン</t>
    </rPh>
    <rPh sb="31" eb="33">
      <t>キュウケイ</t>
    </rPh>
    <phoneticPr fontId="1"/>
  </si>
  <si>
    <t>現状</t>
    <rPh sb="0" eb="2">
      <t>ゲンジョウ</t>
    </rPh>
    <phoneticPr fontId="1"/>
  </si>
  <si>
    <t>時給</t>
    <rPh sb="0" eb="2">
      <t>ジキュウ</t>
    </rPh>
    <phoneticPr fontId="1"/>
  </si>
  <si>
    <t>理想</t>
    <rPh sb="0" eb="2">
      <t>リソウ</t>
    </rPh>
    <phoneticPr fontId="1"/>
  </si>
  <si>
    <t>改定賃金</t>
    <rPh sb="0" eb="4">
      <t>カイテイチンギン</t>
    </rPh>
    <phoneticPr fontId="1"/>
  </si>
  <si>
    <t>日額</t>
    <rPh sb="0" eb="2">
      <t>ニチガク</t>
    </rPh>
    <phoneticPr fontId="1"/>
  </si>
  <si>
    <t>H</t>
    <phoneticPr fontId="1"/>
  </si>
  <si>
    <t>1か月の給与</t>
    <rPh sb="2" eb="3">
      <t>ゲツ</t>
    </rPh>
    <rPh sb="4" eb="6">
      <t>キュウヨ</t>
    </rPh>
    <phoneticPr fontId="1"/>
  </si>
  <si>
    <t>理想委託単価</t>
    <rPh sb="0" eb="2">
      <t>リソウ</t>
    </rPh>
    <rPh sb="2" eb="6">
      <t>イタクタンカ</t>
    </rPh>
    <phoneticPr fontId="1"/>
  </si>
  <si>
    <t>理想　　　　　人件費</t>
    <rPh sb="0" eb="2">
      <t>リソウ</t>
    </rPh>
    <rPh sb="7" eb="10">
      <t>ジンケンヒ</t>
    </rPh>
    <phoneticPr fontId="1"/>
  </si>
  <si>
    <t>金額</t>
    <rPh sb="0" eb="2">
      <t>キンガク</t>
    </rPh>
    <phoneticPr fontId="1"/>
  </si>
  <si>
    <t>摘　　　　要</t>
    <rPh sb="0" eb="1">
      <t>テキ</t>
    </rPh>
    <rPh sb="5" eb="6">
      <t>ヨウ</t>
    </rPh>
    <phoneticPr fontId="1"/>
  </si>
  <si>
    <t>金　　額</t>
    <rPh sb="0" eb="1">
      <t>キン</t>
    </rPh>
    <rPh sb="3" eb="4">
      <t>ガク</t>
    </rPh>
    <phoneticPr fontId="1"/>
  </si>
  <si>
    <t>直接人件費（賃金）</t>
    <rPh sb="0" eb="5">
      <t>チョクセツジンケンヒ</t>
    </rPh>
    <rPh sb="6" eb="8">
      <t>チンギン</t>
    </rPh>
    <phoneticPr fontId="1"/>
  </si>
  <si>
    <t>一般管理費</t>
    <rPh sb="0" eb="5">
      <t>イッパンカンリヒ</t>
    </rPh>
    <phoneticPr fontId="1"/>
  </si>
  <si>
    <t>警備料金の内訳(一般警備員１名・税抜き・夜間）</t>
    <rPh sb="0" eb="4">
      <t>ケイビリョウキン</t>
    </rPh>
    <rPh sb="5" eb="7">
      <t>ウチワケ</t>
    </rPh>
    <rPh sb="8" eb="13">
      <t>イッパンケイビイン</t>
    </rPh>
    <rPh sb="14" eb="15">
      <t>メイ</t>
    </rPh>
    <rPh sb="16" eb="18">
      <t>ゼイヌ</t>
    </rPh>
    <rPh sb="20" eb="22">
      <t>ヤカン</t>
    </rPh>
    <phoneticPr fontId="1"/>
  </si>
  <si>
    <t>発行日：</t>
    <rPh sb="0" eb="3">
      <t>ハッコウビ</t>
    </rPh>
    <phoneticPr fontId="6"/>
  </si>
  <si>
    <t>書類番号：</t>
    <rPh sb="0" eb="2">
      <t>ショルイ</t>
    </rPh>
    <rPh sb="2" eb="4">
      <t>バンゴウ</t>
    </rPh>
    <phoneticPr fontId="6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</si>
  <si>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6"/>
  </si>
  <si>
    <t>御中</t>
    <rPh sb="0" eb="2">
      <t>オンチュウ</t>
    </rPh>
    <phoneticPr fontId="6"/>
  </si>
  <si>
    <t>下記の通り、御見積り申し上げます。</t>
    <rPh sb="0" eb="2">
      <t>カキ</t>
    </rPh>
    <rPh sb="3" eb="4">
      <t>トオ</t>
    </rPh>
    <rPh sb="6" eb="9">
      <t>オミツモリ</t>
    </rPh>
    <rPh sb="10" eb="11">
      <t>モウ</t>
    </rPh>
    <rPh sb="12" eb="13">
      <t>ア</t>
    </rPh>
    <phoneticPr fontId="6"/>
  </si>
  <si>
    <t>件名：</t>
    <rPh sb="0" eb="1">
      <t>ケン</t>
    </rPh>
    <rPh sb="1" eb="2">
      <t>メイ</t>
    </rPh>
    <phoneticPr fontId="6"/>
  </si>
  <si>
    <t>　</t>
    <phoneticPr fontId="6"/>
  </si>
  <si>
    <t>納期：</t>
    <rPh sb="0" eb="1">
      <t>オサメ</t>
    </rPh>
    <rPh sb="1" eb="2">
      <t>キ</t>
    </rPh>
    <phoneticPr fontId="6"/>
  </si>
  <si>
    <t>支払条件：</t>
    <rPh sb="0" eb="2">
      <t>シハラ</t>
    </rPh>
    <rPh sb="2" eb="4">
      <t>ジョウケン</t>
    </rPh>
    <phoneticPr fontId="6"/>
  </si>
  <si>
    <t>有効期限：</t>
    <rPh sb="0" eb="4">
      <t>ユウコウキゲン</t>
    </rPh>
    <phoneticPr fontId="6"/>
  </si>
  <si>
    <t>御見積後〇週間</t>
    <rPh sb="0" eb="4">
      <t>オミツモリゴ</t>
    </rPh>
    <rPh sb="5" eb="7">
      <t>シュウカン</t>
    </rPh>
    <phoneticPr fontId="6"/>
  </si>
  <si>
    <t>合計金額</t>
    <rPh sb="0" eb="2">
      <t>ゴウケイ</t>
    </rPh>
    <rPh sb="2" eb="4">
      <t>キンガク</t>
    </rPh>
    <phoneticPr fontId="6"/>
  </si>
  <si>
    <t>(税込)</t>
    <rPh sb="1" eb="3">
      <t>ゼイコ</t>
    </rPh>
    <phoneticPr fontId="6"/>
  </si>
  <si>
    <t>内　容</t>
    <rPh sb="0" eb="1">
      <t>ウチ</t>
    </rPh>
    <rPh sb="2" eb="3">
      <t>カタチ</t>
    </rPh>
    <phoneticPr fontId="6"/>
  </si>
  <si>
    <t>軽減</t>
    <rPh sb="0" eb="2">
      <t>ケイゲン</t>
    </rPh>
    <phoneticPr fontId="6"/>
  </si>
  <si>
    <t>数量(単位)</t>
    <rPh sb="0" eb="2">
      <t>スウリョウ</t>
    </rPh>
    <rPh sb="3" eb="5">
      <t>タンイ</t>
    </rPh>
    <phoneticPr fontId="6"/>
  </si>
  <si>
    <t>単価(税抜)</t>
    <rPh sb="0" eb="2">
      <t>タンカ</t>
    </rPh>
    <rPh sb="3" eb="5">
      <t>ゼイヌ</t>
    </rPh>
    <phoneticPr fontId="6"/>
  </si>
  <si>
    <t>税率</t>
    <rPh sb="0" eb="2">
      <t>ゼイリツ</t>
    </rPh>
    <phoneticPr fontId="6"/>
  </si>
  <si>
    <t>金額(税抜)</t>
    <rPh sb="0" eb="2">
      <t>キンガク</t>
    </rPh>
    <rPh sb="3" eb="5">
      <t>ゼイヌ</t>
    </rPh>
    <phoneticPr fontId="6"/>
  </si>
  <si>
    <t>式</t>
    <rPh sb="0" eb="1">
      <t>シキ</t>
    </rPh>
    <phoneticPr fontId="6"/>
  </si>
  <si>
    <t>税別内訳</t>
    <rPh sb="0" eb="2">
      <t>ゼイベツ</t>
    </rPh>
    <rPh sb="2" eb="4">
      <t>ウチワケ</t>
    </rPh>
    <phoneticPr fontId="6"/>
  </si>
  <si>
    <t>小計(税抜金額)</t>
    <rPh sb="0" eb="2">
      <t>ショウケイ</t>
    </rPh>
    <rPh sb="3" eb="5">
      <t>ゼイヌ</t>
    </rPh>
    <rPh sb="5" eb="7">
      <t>キンガク</t>
    </rPh>
    <phoneticPr fontId="6"/>
  </si>
  <si>
    <t>小計(税のみ)</t>
    <rPh sb="0" eb="2">
      <t>ショウケイ</t>
    </rPh>
    <rPh sb="3" eb="4">
      <t>ゼイ</t>
    </rPh>
    <phoneticPr fontId="6"/>
  </si>
  <si>
    <t>小計</t>
    <rPh sb="0" eb="2">
      <t>ショウケイ</t>
    </rPh>
    <phoneticPr fontId="6"/>
  </si>
  <si>
    <t>10%対象分</t>
    <rPh sb="3" eb="5">
      <t>タイショウ</t>
    </rPh>
    <rPh sb="5" eb="6">
      <t>ブン</t>
    </rPh>
    <phoneticPr fontId="6"/>
  </si>
  <si>
    <t>消費税</t>
    <rPh sb="0" eb="3">
      <t>ショウヒゼイ</t>
    </rPh>
    <phoneticPr fontId="6"/>
  </si>
  <si>
    <t>8%対象分</t>
    <rPh sb="2" eb="4">
      <t>タイショウ</t>
    </rPh>
    <rPh sb="4" eb="5">
      <t>ブン</t>
    </rPh>
    <phoneticPr fontId="6"/>
  </si>
  <si>
    <t>合計</t>
    <rPh sb="0" eb="2">
      <t>ゴウケイ</t>
    </rPh>
    <phoneticPr fontId="6"/>
  </si>
  <si>
    <t>備　考</t>
    <rPh sb="0" eb="1">
      <t>ビ</t>
    </rPh>
    <rPh sb="2" eb="3">
      <t>コウ</t>
    </rPh>
    <phoneticPr fontId="6"/>
  </si>
  <si>
    <t>三宅会　太子病院</t>
    <rPh sb="0" eb="3">
      <t>ミヤケカイ</t>
    </rPh>
    <rPh sb="4" eb="8">
      <t>タイシビョウイン</t>
    </rPh>
    <phoneticPr fontId="6"/>
  </si>
  <si>
    <t>株式会社CSILead</t>
    <rPh sb="0" eb="4">
      <t>カブシキガイシャ</t>
    </rPh>
    <phoneticPr fontId="6"/>
  </si>
  <si>
    <t>〒6752312</t>
    <phoneticPr fontId="6"/>
  </si>
  <si>
    <t>兵庫県加西市北条町北条1121</t>
    <rPh sb="0" eb="11">
      <t>ヒョウゴケンカサイシホウジョウチョウホウジョウ</t>
    </rPh>
    <phoneticPr fontId="6"/>
  </si>
  <si>
    <t>登録番号</t>
    <rPh sb="0" eb="4">
      <t>トウロクバンゴウ</t>
    </rPh>
    <phoneticPr fontId="1"/>
  </si>
  <si>
    <t xml:space="preserve">登録番号：T9140001126012 </t>
    <phoneticPr fontId="1"/>
  </si>
  <si>
    <t>登録番号：T9140001126012</t>
    <phoneticPr fontId="6"/>
  </si>
  <si>
    <t>TEL：0790-20-7223</t>
    <phoneticPr fontId="6"/>
  </si>
  <si>
    <t>FAX：0790-20-7224</t>
    <phoneticPr fontId="6"/>
  </si>
  <si>
    <t>担当：大崎和哉</t>
    <rPh sb="0" eb="2">
      <t>タントウ</t>
    </rPh>
    <rPh sb="3" eb="5">
      <t>オオサキ</t>
    </rPh>
    <rPh sb="5" eb="7">
      <t>カズヤ</t>
    </rPh>
    <phoneticPr fontId="6"/>
  </si>
  <si>
    <t>〒671-1561　兵庫県揖保郡太子町鵤387</t>
    <rPh sb="10" eb="13">
      <t>ヒョウゴケン</t>
    </rPh>
    <rPh sb="13" eb="19">
      <t>イボグンタイシチョウ</t>
    </rPh>
    <rPh sb="19" eb="20">
      <t>イカルガ</t>
    </rPh>
    <phoneticPr fontId="6"/>
  </si>
  <si>
    <t>常駐巡回警備</t>
    <rPh sb="0" eb="2">
      <t>ジョウチュウ</t>
    </rPh>
    <rPh sb="2" eb="4">
      <t>ジュンカイ</t>
    </rPh>
    <rPh sb="4" eb="6">
      <t>ケイビ</t>
    </rPh>
    <phoneticPr fontId="1"/>
  </si>
  <si>
    <t>警備員</t>
    <rPh sb="0" eb="3">
      <t>ケイビイン</t>
    </rPh>
    <phoneticPr fontId="6"/>
  </si>
  <si>
    <t>兵庫県労務単価</t>
    <rPh sb="0" eb="7">
      <t>ヒョウゴケンロウムタンカ</t>
    </rPh>
    <phoneticPr fontId="1"/>
  </si>
  <si>
    <t>項目</t>
    <rPh sb="0" eb="2">
      <t>コウモク</t>
    </rPh>
    <phoneticPr fontId="1"/>
  </si>
  <si>
    <t>係数</t>
    <rPh sb="0" eb="2">
      <t>ケイスウ</t>
    </rPh>
    <phoneticPr fontId="1"/>
  </si>
  <si>
    <t>料金</t>
    <rPh sb="0" eb="2">
      <t>リョウキン</t>
    </rPh>
    <phoneticPr fontId="1"/>
  </si>
  <si>
    <t>備考</t>
    <rPh sb="0" eb="2">
      <t>ビコウ</t>
    </rPh>
    <phoneticPr fontId="1"/>
  </si>
  <si>
    <t>％</t>
    <phoneticPr fontId="1"/>
  </si>
  <si>
    <t>その他人件費等</t>
    <rPh sb="2" eb="3">
      <t>タ</t>
    </rPh>
    <rPh sb="3" eb="6">
      <t>ジンケンヒ</t>
    </rPh>
    <rPh sb="6" eb="7">
      <t>トウ</t>
    </rPh>
    <phoneticPr fontId="1"/>
  </si>
  <si>
    <t>各種保険等</t>
    <rPh sb="0" eb="2">
      <t>カクシュ</t>
    </rPh>
    <rPh sb="2" eb="4">
      <t>ホケン</t>
    </rPh>
    <rPh sb="4" eb="5">
      <t>トウ</t>
    </rPh>
    <phoneticPr fontId="1"/>
  </si>
  <si>
    <t>警備業保険・任意労災保険・法定教育等</t>
    <rPh sb="0" eb="5">
      <t>ケイビギョウホケン</t>
    </rPh>
    <rPh sb="6" eb="12">
      <t>ニンイロウサイホケン</t>
    </rPh>
    <rPh sb="13" eb="18">
      <t>ホウテイキョウイクトウ</t>
    </rPh>
    <phoneticPr fontId="1"/>
  </si>
  <si>
    <t>会社経・事務経費・管制経費等</t>
    <rPh sb="0" eb="2">
      <t>カイシャ</t>
    </rPh>
    <rPh sb="2" eb="3">
      <t>キョウ</t>
    </rPh>
    <rPh sb="4" eb="6">
      <t>ジム</t>
    </rPh>
    <rPh sb="6" eb="8">
      <t>ケイヒ</t>
    </rPh>
    <rPh sb="9" eb="11">
      <t>カンセイ</t>
    </rPh>
    <rPh sb="11" eb="13">
      <t>ケイヒ</t>
    </rPh>
    <rPh sb="13" eb="14">
      <t>トウ</t>
    </rPh>
    <phoneticPr fontId="1"/>
  </si>
  <si>
    <t>警備料金相当額</t>
    <rPh sb="0" eb="2">
      <t>ケイビ</t>
    </rPh>
    <rPh sb="2" eb="4">
      <t>リョウキン</t>
    </rPh>
    <rPh sb="4" eb="7">
      <t>ソウトウガク</t>
    </rPh>
    <phoneticPr fontId="1"/>
  </si>
  <si>
    <t>計</t>
    <rPh sb="0" eb="1">
      <t>ケイ</t>
    </rPh>
    <phoneticPr fontId="1"/>
  </si>
  <si>
    <t>直接人件費（夜勤賃金）</t>
    <rPh sb="0" eb="5">
      <t>チョクセツジンケンヒ</t>
    </rPh>
    <rPh sb="6" eb="8">
      <t>ヤキン</t>
    </rPh>
    <rPh sb="8" eb="10">
      <t>チンギン</t>
    </rPh>
    <phoneticPr fontId="1"/>
  </si>
  <si>
    <t>消費税は含んでいません</t>
    <rPh sb="0" eb="3">
      <t>ショウヒゼイ</t>
    </rPh>
    <rPh sb="4" eb="5">
      <t>フク</t>
    </rPh>
    <phoneticPr fontId="1"/>
  </si>
  <si>
    <t>消費税</t>
    <rPh sb="0" eb="3">
      <t>ショウヒゼイ</t>
    </rPh>
    <phoneticPr fontId="1"/>
  </si>
  <si>
    <t>総計</t>
    <rPh sb="0" eb="2">
      <t>ソウケイ</t>
    </rPh>
    <phoneticPr fontId="1"/>
  </si>
  <si>
    <t>一般交通誘導警備員</t>
    <rPh sb="0" eb="2">
      <t>イッパン</t>
    </rPh>
    <rPh sb="2" eb="9">
      <t>コウツウユウドウケイビイン</t>
    </rPh>
    <phoneticPr fontId="1"/>
  </si>
  <si>
    <t>有資格者交通誘導警備員</t>
    <rPh sb="0" eb="4">
      <t>ユウシカクシャ</t>
    </rPh>
    <rPh sb="4" eb="11">
      <t>コウツウユウドウケイビイン</t>
    </rPh>
    <phoneticPr fontId="1"/>
  </si>
  <si>
    <t>警備料金の内訳(警備員１名・）</t>
    <rPh sb="0" eb="4">
      <t>ケイビリョウキン</t>
    </rPh>
    <rPh sb="5" eb="7">
      <t>ウチワケ</t>
    </rPh>
    <rPh sb="8" eb="11">
      <t>ケイビイン</t>
    </rPh>
    <rPh sb="12" eb="13">
      <t>メイ</t>
    </rPh>
    <phoneticPr fontId="1"/>
  </si>
  <si>
    <t>令和４年度国土交通省労務単価　　　　　　　　　　　　　　　（所定内労働時間・１日８時間当たりの金額）</t>
    <rPh sb="0" eb="2">
      <t>レイワ</t>
    </rPh>
    <rPh sb="3" eb="5">
      <t>ネンド</t>
    </rPh>
    <rPh sb="5" eb="10">
      <t>コクドコウツウショウ</t>
    </rPh>
    <rPh sb="10" eb="14">
      <t>ロウムタンカ</t>
    </rPh>
    <phoneticPr fontId="1"/>
  </si>
  <si>
    <t>令和４年度国土交通省労務単価　　　　　　　　　　　　　　　　（所定内労働時間・１日８時間当たりの金額）</t>
    <rPh sb="0" eb="2">
      <t>レイワ</t>
    </rPh>
    <rPh sb="3" eb="5">
      <t>ネンド</t>
    </rPh>
    <rPh sb="5" eb="10">
      <t>コクドコウツウショウ</t>
    </rPh>
    <rPh sb="10" eb="14">
      <t>ロウムタンカ</t>
    </rPh>
    <phoneticPr fontId="1"/>
  </si>
  <si>
    <t>675-2312</t>
    <phoneticPr fontId="20"/>
  </si>
  <si>
    <t>兵庫県加西市北条町北条1122</t>
    <rPh sb="0" eb="11">
      <t>ヒョウゴケンカサイシホウジョウチョウホウジョウ</t>
    </rPh>
    <phoneticPr fontId="20"/>
  </si>
  <si>
    <t>株式会社ＣＳＩＬｅａｄ</t>
    <rPh sb="0" eb="4">
      <t>カブシキガイシャ</t>
    </rPh>
    <phoneticPr fontId="20"/>
  </si>
  <si>
    <t>TEL0790-20-7223FAX0790-20-7224</t>
    <phoneticPr fontId="20"/>
  </si>
  <si>
    <t>登録番号：T9140001126012</t>
    <rPh sb="0" eb="4">
      <t>トウロクバンゴウ</t>
    </rPh>
    <phoneticPr fontId="20"/>
  </si>
  <si>
    <t>税率別内訳</t>
    <rPh sb="0" eb="2">
      <t>ゼイリツ</t>
    </rPh>
    <rPh sb="2" eb="3">
      <t>ベツ</t>
    </rPh>
    <rPh sb="3" eb="5">
      <t>ウチワケ</t>
    </rPh>
    <phoneticPr fontId="20"/>
  </si>
  <si>
    <t>消費税額</t>
    <rPh sb="0" eb="4">
      <t>ショウヒゼイガク</t>
    </rPh>
    <phoneticPr fontId="20"/>
  </si>
  <si>
    <t>（税込）</t>
    <rPh sb="1" eb="3">
      <t>ゼイコ</t>
    </rPh>
    <phoneticPr fontId="20"/>
  </si>
  <si>
    <t>10％対象</t>
    <rPh sb="3" eb="5">
      <t>タイショウ</t>
    </rPh>
    <phoneticPr fontId="20"/>
  </si>
  <si>
    <t>軽減8％対象</t>
    <rPh sb="0" eb="2">
      <t>ケイゲン</t>
    </rPh>
    <rPh sb="4" eb="6">
      <t>タイショウ</t>
    </rPh>
    <phoneticPr fontId="20"/>
  </si>
  <si>
    <t>0％対象</t>
    <rPh sb="2" eb="4">
      <t>タイショウ</t>
    </rPh>
    <phoneticPr fontId="20"/>
  </si>
  <si>
    <t>日付</t>
    <rPh sb="0" eb="2">
      <t>ヒヅケ</t>
    </rPh>
    <phoneticPr fontId="18"/>
  </si>
  <si>
    <t>現場</t>
    <rPh sb="0" eb="2">
      <t>ゲンバ</t>
    </rPh>
    <phoneticPr fontId="1"/>
  </si>
  <si>
    <t>時間</t>
    <rPh sb="0" eb="2">
      <t>ジカン</t>
    </rPh>
    <phoneticPr fontId="1"/>
  </si>
  <si>
    <t>残業</t>
    <rPh sb="0" eb="2">
      <t>ザンギョウ</t>
    </rPh>
    <phoneticPr fontId="1"/>
  </si>
  <si>
    <t>数量</t>
    <rPh sb="0" eb="2">
      <t>スウリョウ</t>
    </rPh>
    <phoneticPr fontId="18"/>
  </si>
  <si>
    <t>一般単価</t>
    <rPh sb="0" eb="2">
      <t>イッパン</t>
    </rPh>
    <rPh sb="2" eb="4">
      <t>タンカ</t>
    </rPh>
    <phoneticPr fontId="18"/>
  </si>
  <si>
    <t>残業単価</t>
    <rPh sb="0" eb="2">
      <t>ザンギョウ</t>
    </rPh>
    <rPh sb="2" eb="4">
      <t>タンカ</t>
    </rPh>
    <phoneticPr fontId="18"/>
  </si>
  <si>
    <t>税率</t>
    <rPh sb="0" eb="2">
      <t>ゼイリツ</t>
    </rPh>
    <phoneticPr fontId="18"/>
  </si>
  <si>
    <t>合計(税抜)</t>
    <rPh sb="0" eb="2">
      <t>ゴウケイ</t>
    </rPh>
    <rPh sb="3" eb="5">
      <t>ゼイヌキ</t>
    </rPh>
    <phoneticPr fontId="18"/>
  </si>
  <si>
    <t>名</t>
    <rPh sb="0" eb="1">
      <t>メイ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</si>
  <si>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</si>
  <si>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</si>
  <si>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日付</t>
    <rPh sb="0" eb="2">
      <t>ヒヅケ</t>
    </rPh>
    <phoneticPr fontId="20"/>
  </si>
  <si>
    <t>場所</t>
    <rPh sb="0" eb="2">
      <t>バショ</t>
    </rPh>
    <phoneticPr fontId="20"/>
  </si>
  <si>
    <t>燃料費</t>
    <rPh sb="0" eb="3">
      <t>ネンリョウヒ</t>
    </rPh>
    <phoneticPr fontId="20"/>
  </si>
  <si>
    <t>高速利用</t>
    <rPh sb="0" eb="4">
      <t>コウソクリヨウ</t>
    </rPh>
    <phoneticPr fontId="20"/>
  </si>
  <si>
    <t>税率</t>
    <rPh sb="0" eb="2">
      <t>ゼイリツ</t>
    </rPh>
    <phoneticPr fontId="20"/>
  </si>
  <si>
    <t>合計</t>
    <rPh sb="0" eb="2">
      <t>ゴウケイ</t>
    </rPh>
    <phoneticPr fontId="20"/>
  </si>
  <si>
    <t>台</t>
    <rPh sb="0" eb="1">
      <t>ダイ</t>
    </rPh>
    <phoneticPr fontId="20"/>
  </si>
  <si>
    <t>普通車</t>
    <rPh sb="0" eb="3">
      <t>フツウシャ</t>
    </rPh>
    <phoneticPr fontId="1"/>
  </si>
  <si>
    <t>中国道</t>
    <rPh sb="0" eb="3">
      <t>チュウゴクドウ</t>
    </rPh>
    <phoneticPr fontId="1"/>
  </si>
  <si>
    <t>台</t>
    <phoneticPr fontId="20"/>
  </si>
  <si>
    <t>実費交通費</t>
    <rPh sb="0" eb="2">
      <t>ジッピ</t>
    </rPh>
    <rPh sb="2" eb="5">
      <t>コウツウヒ</t>
    </rPh>
    <phoneticPr fontId="20"/>
  </si>
  <si>
    <t>御見積書</t>
    <rPh sb="0" eb="4">
      <t>オミツモリショ</t>
    </rPh>
    <phoneticPr fontId="18"/>
  </si>
  <si>
    <t>下記の通り、御見積申し上げます。</t>
    <rPh sb="0" eb="2">
      <t>カキ</t>
    </rPh>
    <rPh sb="3" eb="4">
      <t>トオ</t>
    </rPh>
    <rPh sb="6" eb="7">
      <t>オ</t>
    </rPh>
    <rPh sb="7" eb="9">
      <t>ミツモリ</t>
    </rPh>
    <rPh sb="9" eb="10">
      <t>モウ</t>
    </rPh>
    <rPh sb="11" eb="12">
      <t>ア</t>
    </rPh>
    <phoneticPr fontId="18"/>
  </si>
  <si>
    <t>見積金額</t>
    <rPh sb="0" eb="4">
      <t>ミツモリキンガク</t>
    </rPh>
    <phoneticPr fontId="20"/>
  </si>
  <si>
    <t>年通</t>
    <rPh sb="0" eb="1">
      <t>ネン</t>
    </rPh>
    <rPh sb="1" eb="2">
      <t>ツウ</t>
    </rPh>
    <phoneticPr fontId="1"/>
  </si>
  <si>
    <t>太子病院</t>
    <rPh sb="0" eb="2">
      <t>タイシ</t>
    </rPh>
    <rPh sb="2" eb="4">
      <t>ビョウイン</t>
    </rPh>
    <phoneticPr fontId="1"/>
  </si>
  <si>
    <t>１８：００～翌08：00</t>
    <rPh sb="6" eb="7">
      <t>ヨク</t>
    </rPh>
    <phoneticPr fontId="1"/>
  </si>
  <si>
    <t>日</t>
    <rPh sb="0" eb="1">
      <t>ヒ</t>
    </rPh>
    <phoneticPr fontId="1"/>
  </si>
  <si>
    <t>三宅会　太子病院</t>
    <rPh sb="0" eb="3">
      <t>ミヤケカイ</t>
    </rPh>
    <rPh sb="4" eb="8">
      <t>タイシビョウイン</t>
    </rPh>
    <phoneticPr fontId="18"/>
  </si>
  <si>
    <t>御中</t>
    <rPh sb="0" eb="2">
      <t>オンチュウ</t>
    </rPh>
    <phoneticPr fontId="18"/>
  </si>
  <si>
    <t>作成日</t>
    <rPh sb="0" eb="3">
      <t>サクセイビ</t>
    </rPh>
    <phoneticPr fontId="1"/>
  </si>
  <si>
    <t>間接人件費</t>
    <rPh sb="0" eb="2">
      <t>カンセツ</t>
    </rPh>
    <rPh sb="2" eb="5">
      <t>ジンケンヒ</t>
    </rPh>
    <phoneticPr fontId="1"/>
  </si>
  <si>
    <t>法定福利費・車両費・装備費・教育研修等</t>
    <rPh sb="0" eb="5">
      <t>ホウテイフクリヒ</t>
    </rPh>
    <rPh sb="6" eb="9">
      <t>シャリョウヒ</t>
    </rPh>
    <rPh sb="10" eb="12">
      <t>ソウビ</t>
    </rPh>
    <rPh sb="12" eb="13">
      <t>ヒ</t>
    </rPh>
    <rPh sb="14" eb="16">
      <t>キョウイク</t>
    </rPh>
    <rPh sb="16" eb="18">
      <t>ケンシュウ</t>
    </rPh>
    <rPh sb="18" eb="19">
      <t>トウ</t>
    </rPh>
    <phoneticPr fontId="1"/>
  </si>
  <si>
    <t>現状人件費</t>
    <rPh sb="0" eb="2">
      <t>ゲンジョウ</t>
    </rPh>
    <rPh sb="2" eb="5">
      <t>ジンケンヒ</t>
    </rPh>
    <phoneticPr fontId="1"/>
  </si>
  <si>
    <t>一か月</t>
    <rPh sb="0" eb="1">
      <t>イッ</t>
    </rPh>
    <rPh sb="2" eb="3">
      <t>ゲツ</t>
    </rPh>
    <phoneticPr fontId="1"/>
  </si>
  <si>
    <t>最低昼勤賃金</t>
    <rPh sb="0" eb="2">
      <t>サイテイ</t>
    </rPh>
    <rPh sb="2" eb="4">
      <t>ヒルキン</t>
    </rPh>
    <rPh sb="4" eb="6">
      <t>チンギン</t>
    </rPh>
    <phoneticPr fontId="1"/>
  </si>
  <si>
    <t>夜勤時給</t>
    <rPh sb="0" eb="2">
      <t>ヤキン</t>
    </rPh>
    <rPh sb="2" eb="4">
      <t>ジキュウ</t>
    </rPh>
    <phoneticPr fontId="1"/>
  </si>
  <si>
    <t>９時間拘束８時間労働</t>
    <rPh sb="1" eb="5">
      <t>ジカンコウソク</t>
    </rPh>
    <rPh sb="6" eb="10">
      <t>ジカンロウドウ</t>
    </rPh>
    <phoneticPr fontId="1"/>
  </si>
  <si>
    <t>１２時間拘束</t>
    <rPh sb="2" eb="4">
      <t>ジカン</t>
    </rPh>
    <rPh sb="4" eb="6">
      <t>コウソク</t>
    </rPh>
    <phoneticPr fontId="1"/>
  </si>
  <si>
    <t>１３時間拘束１時間休憩した場合４時間残業</t>
    <rPh sb="2" eb="4">
      <t>ジカン</t>
    </rPh>
    <rPh sb="4" eb="6">
      <t>コウソク</t>
    </rPh>
    <rPh sb="7" eb="11">
      <t>ジカンキュウケイ</t>
    </rPh>
    <rPh sb="13" eb="15">
      <t>バアイ</t>
    </rPh>
    <rPh sb="16" eb="18">
      <t>ジカン</t>
    </rPh>
    <rPh sb="18" eb="20">
      <t>ザンギョウ</t>
    </rPh>
    <phoneticPr fontId="1"/>
  </si>
  <si>
    <t>9時間拘束</t>
    <rPh sb="1" eb="3">
      <t>ジカン</t>
    </rPh>
    <rPh sb="3" eb="5">
      <t>コウソク</t>
    </rPh>
    <phoneticPr fontId="1"/>
  </si>
  <si>
    <t>←最低賃金に見合っていない　　　　　　　　　　　　　　　　　　　　　　　　　　　　　　　　　　　　　　　　　　　　　　　　　　（１万円を１２時間で割った試算）</t>
    <rPh sb="1" eb="3">
      <t>サイテイ</t>
    </rPh>
    <rPh sb="3" eb="5">
      <t>チンギン</t>
    </rPh>
    <rPh sb="6" eb="8">
      <t>ミア</t>
    </rPh>
    <rPh sb="65" eb="67">
      <t>マンエン</t>
    </rPh>
    <rPh sb="70" eb="72">
      <t>ジカン</t>
    </rPh>
    <rPh sb="73" eb="74">
      <t>ワ</t>
    </rPh>
    <rPh sb="76" eb="78">
      <t>シサン</t>
    </rPh>
    <phoneticPr fontId="1"/>
  </si>
  <si>
    <t>単価</t>
    <rPh sb="0" eb="2">
      <t>タンカ</t>
    </rPh>
    <phoneticPr fontId="1"/>
  </si>
  <si>
    <t>１日支給金額</t>
    <rPh sb="1" eb="2">
      <t>ヒ</t>
    </rPh>
    <rPh sb="2" eb="6">
      <t>シキュウキンガク</t>
    </rPh>
    <phoneticPr fontId="1"/>
  </si>
  <si>
    <t>時給×拘束時間</t>
    <rPh sb="0" eb="2">
      <t>ジキュウ</t>
    </rPh>
    <rPh sb="3" eb="7">
      <t>コウソクジカン</t>
    </rPh>
    <phoneticPr fontId="1"/>
  </si>
  <si>
    <t>群馬銀行　磯部支店</t>
  </si>
  <si>
    <t>普通口座　NO.0221970</t>
  </si>
  <si>
    <t>田村製菓有限会社</t>
  </si>
  <si>
    <t>令和7年度国土交通省労務単価　　　　　　　　　　　　（所定内労働時間・１日８時間当たりの金額）</t>
    <rPh sb="0" eb="2">
      <t>レイワ</t>
    </rPh>
    <rPh sb="3" eb="5">
      <t>ネンド</t>
    </rPh>
    <rPh sb="5" eb="10">
      <t>コクドコウツウショウ</t>
    </rPh>
    <rPh sb="10" eb="14">
      <t>ロウムタンカ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</si>
</sst>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¥-411]#,##0_);\([$¥-411]#,##0\)"/>
    <numFmt numFmtId="177" formatCode="yyyy&quot;年&quot;m&quot;月&quot;d&quot;日&quot;;@"/>
    <numFmt numFmtId="178" formatCode="[$¥-411]#,##0;\-[$¥-411]#,##0"/>
  </numFmts>
  <fonts count="4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Yu Gothic"/>
      <family val="2"/>
      <scheme val="minor"/>
    </font>
    <font>
      <sz val="10"/>
      <color theme="1"/>
      <name val="ＭＳ 明朝"/>
      <family val="1"/>
      <charset val="128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</font>
    <font>
      <sz val="24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2"/>
      <color theme="1"/>
      <name val="Yu Gothic"/>
      <family val="2"/>
      <scheme val="minor"/>
    </font>
    <font>
      <b/>
      <sz val="12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48"/>
      <color rgb="FF03466E"/>
      <name val="BIZ UDP明朝 Medium"/>
      <family val="1"/>
      <charset val="128"/>
    </font>
    <font>
      <sz val="6"/>
      <name val="游明朝"/>
      <family val="2"/>
      <charset val="128"/>
    </font>
    <font>
      <sz val="18"/>
      <color theme="1" tint="0.249977111117893"/>
      <name val="BIZ UDP明朝 Medium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sz val="11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2"/>
      <color theme="0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b/>
      <sz val="10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BIZ UDP明朝 Medium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b/>
      <sz val="10"/>
      <color theme="1"/>
      <name val="BIZ UD明朝 Medium"/>
      <family val="1"/>
      <charset val="128"/>
    </font>
    <font>
      <sz val="12"/>
      <color rgb="FF333333"/>
      <name val="メイリオ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3466E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6" fontId="3" fillId="0" borderId="0" applyFont="0" applyFill="0" applyBorder="0" applyAlignment="0" applyProtection="0">
      <alignment vertical="center"/>
    </xf>
    <xf numFmtId="0" fontId="23" fillId="0" borderId="0"/>
  </cellStyleXfs>
  <cellXfs count="390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6" fontId="5" fillId="0" borderId="0" xfId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15" xfId="0" applyFont="1" applyBorder="1"/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6" fontId="5" fillId="0" borderId="21" xfId="1" applyFont="1" applyBorder="1" applyAlignment="1">
      <alignment horizontal="right" vertical="center"/>
    </xf>
    <xf numFmtId="9" fontId="5" fillId="0" borderId="21" xfId="0" applyNumberFormat="1" applyFont="1" applyBorder="1" applyAlignment="1">
      <alignment vertical="center"/>
    </xf>
    <xf numFmtId="6" fontId="5" fillId="0" borderId="21" xfId="1" applyFont="1" applyBorder="1" applyAlignment="1">
      <alignment vertical="center"/>
    </xf>
    <xf numFmtId="0" fontId="5" fillId="0" borderId="0" xfId="0" applyFont="1" applyAlignment="1">
      <alignment horizontal="center"/>
    </xf>
    <xf numFmtId="6" fontId="5" fillId="0" borderId="21" xfId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6" fontId="5" fillId="0" borderId="0" xfId="1" applyFont="1" applyAlignment="1">
      <alignment vertical="center"/>
    </xf>
    <xf numFmtId="6" fontId="5" fillId="0" borderId="8" xfId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6" fontId="5" fillId="0" borderId="32" xfId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6" fontId="5" fillId="0" borderId="37" xfId="1" applyFont="1" applyBorder="1" applyAlignment="1">
      <alignment vertical="center"/>
    </xf>
    <xf numFmtId="0" fontId="10" fillId="0" borderId="38" xfId="0" applyFont="1" applyBorder="1" applyAlignment="1">
      <alignment horizontal="right" vertical="center"/>
    </xf>
    <xf numFmtId="0" fontId="10" fillId="0" borderId="39" xfId="0" applyFont="1" applyBorder="1" applyAlignment="1">
      <alignment horizontal="center" vertical="center"/>
    </xf>
    <xf numFmtId="6" fontId="10" fillId="0" borderId="35" xfId="1" applyFont="1" applyBorder="1" applyAlignment="1">
      <alignment vertical="center"/>
    </xf>
    <xf numFmtId="6" fontId="5" fillId="0" borderId="33" xfId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4" fillId="0" borderId="0" xfId="0" applyFont="1"/>
    <xf numFmtId="6" fontId="13" fillId="0" borderId="33" xfId="1" applyFont="1" applyBorder="1" applyAlignment="1">
      <alignment horizontal="right" vertical="center"/>
    </xf>
    <xf numFmtId="6" fontId="13" fillId="0" borderId="0" xfId="1" applyFont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right" vertical="center"/>
    </xf>
    <xf numFmtId="0" fontId="13" fillId="0" borderId="10" xfId="0" applyFont="1" applyBorder="1" applyAlignment="1">
      <alignment horizontal="center" vertical="center"/>
    </xf>
    <xf numFmtId="6" fontId="13" fillId="0" borderId="8" xfId="1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/>
    </xf>
    <xf numFmtId="6" fontId="13" fillId="0" borderId="32" xfId="1" applyFont="1" applyBorder="1" applyAlignment="1">
      <alignment vertical="center"/>
    </xf>
    <xf numFmtId="6" fontId="13" fillId="0" borderId="35" xfId="1" applyFont="1" applyBorder="1" applyAlignment="1">
      <alignment vertical="center"/>
    </xf>
    <xf numFmtId="0" fontId="13" fillId="0" borderId="29" xfId="0" applyFont="1" applyBorder="1" applyAlignment="1">
      <alignment horizontal="right" vertical="center"/>
    </xf>
    <xf numFmtId="0" fontId="13" fillId="0" borderId="7" xfId="0" applyFont="1" applyBorder="1" applyAlignment="1">
      <alignment horizontal="center" vertical="center"/>
    </xf>
    <xf numFmtId="6" fontId="13" fillId="0" borderId="37" xfId="1" applyFont="1" applyBorder="1" applyAlignment="1">
      <alignment vertical="center"/>
    </xf>
    <xf numFmtId="0" fontId="15" fillId="0" borderId="38" xfId="0" applyFont="1" applyBorder="1" applyAlignment="1">
      <alignment horizontal="right" vertical="center"/>
    </xf>
    <xf numFmtId="0" fontId="15" fillId="0" borderId="39" xfId="0" applyFont="1" applyBorder="1" applyAlignment="1">
      <alignment horizontal="center" vertical="center"/>
    </xf>
    <xf numFmtId="6" fontId="15" fillId="0" borderId="35" xfId="1" applyFont="1" applyBorder="1" applyAlignment="1">
      <alignment vertical="center"/>
    </xf>
    <xf numFmtId="0" fontId="13" fillId="0" borderId="0" xfId="0" applyFont="1" applyAlignment="1">
      <alignment horizontal="right" vertical="center"/>
    </xf>
    <xf numFmtId="6" fontId="13" fillId="0" borderId="0" xfId="1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shrinkToFit="1"/>
    </xf>
    <xf numFmtId="0" fontId="5" fillId="0" borderId="53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 shrinkToFit="1"/>
    </xf>
    <xf numFmtId="0" fontId="24" fillId="0" borderId="0" xfId="2" applyFont="1" applyAlignment="1">
      <alignment horizontal="distributed" shrinkToFit="1"/>
    </xf>
    <xf numFmtId="0" fontId="26" fillId="2" borderId="0" xfId="2" applyFont="1" applyFill="1" applyAlignment="1">
      <alignment horizontal="right" shrinkToFit="1"/>
    </xf>
    <xf numFmtId="0" fontId="27" fillId="0" borderId="0" xfId="0" applyFont="1" applyAlignment="1">
      <alignment horizontal="center" shrinkToFit="1"/>
    </xf>
    <xf numFmtId="6" fontId="28" fillId="0" borderId="0" xfId="0" applyNumberFormat="1" applyFont="1" applyAlignment="1">
      <alignment horizontal="center" vertical="center" shrinkToFit="1"/>
    </xf>
    <xf numFmtId="0" fontId="27" fillId="0" borderId="0" xfId="0" applyFont="1" applyAlignment="1">
      <alignment shrinkToFit="1"/>
    </xf>
    <xf numFmtId="0" fontId="34" fillId="8" borderId="58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shrinkToFit="1"/>
    </xf>
    <xf numFmtId="0" fontId="35" fillId="0" borderId="10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9" fontId="36" fillId="0" borderId="8" xfId="0" applyNumberFormat="1" applyFont="1" applyBorder="1" applyAlignment="1">
      <alignment vertical="center"/>
    </xf>
    <xf numFmtId="0" fontId="5" fillId="7" borderId="9" xfId="0" applyFont="1" applyFill="1" applyBorder="1" applyAlignment="1">
      <alignment vertical="center" shrinkToFit="1"/>
    </xf>
    <xf numFmtId="0" fontId="35" fillId="7" borderId="10" xfId="0" applyFont="1" applyFill="1" applyBorder="1" applyAlignment="1">
      <alignment vertical="center" shrinkToFit="1"/>
    </xf>
    <xf numFmtId="0" fontId="5" fillId="7" borderId="10" xfId="0" applyFont="1" applyFill="1" applyBorder="1" applyAlignment="1">
      <alignment vertical="center" shrinkToFit="1"/>
    </xf>
    <xf numFmtId="9" fontId="36" fillId="7" borderId="8" xfId="0" applyNumberFormat="1" applyFont="1" applyFill="1" applyBorder="1" applyAlignment="1">
      <alignment vertical="center"/>
    </xf>
    <xf numFmtId="0" fontId="27" fillId="9" borderId="60" xfId="0" applyFont="1" applyFill="1" applyBorder="1" applyAlignment="1">
      <alignment vertical="center"/>
    </xf>
    <xf numFmtId="0" fontId="27" fillId="9" borderId="62" xfId="0" applyFont="1" applyFill="1" applyBorder="1" applyAlignment="1">
      <alignment horizontal="center" vertical="center"/>
    </xf>
    <xf numFmtId="0" fontId="27" fillId="7" borderId="63" xfId="0" applyFont="1" applyFill="1" applyBorder="1" applyAlignment="1">
      <alignment vertical="center"/>
    </xf>
    <xf numFmtId="0" fontId="27" fillId="7" borderId="65" xfId="0" applyFont="1" applyFill="1" applyBorder="1" applyAlignment="1">
      <alignment horizontal="center" vertical="center"/>
    </xf>
    <xf numFmtId="0" fontId="27" fillId="9" borderId="63" xfId="0" applyFont="1" applyFill="1" applyBorder="1" applyAlignment="1">
      <alignment vertical="center"/>
    </xf>
    <xf numFmtId="0" fontId="27" fillId="9" borderId="65" xfId="0" applyFont="1" applyFill="1" applyBorder="1" applyAlignment="1">
      <alignment horizontal="center" vertical="center"/>
    </xf>
    <xf numFmtId="0" fontId="27" fillId="9" borderId="66" xfId="0" applyFont="1" applyFill="1" applyBorder="1" applyAlignment="1">
      <alignment vertical="center"/>
    </xf>
    <xf numFmtId="0" fontId="27" fillId="9" borderId="68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wrapText="1"/>
    </xf>
    <xf numFmtId="176" fontId="39" fillId="0" borderId="0" xfId="0" applyNumberFormat="1" applyFont="1" applyAlignment="1">
      <alignment horizontal="center" vertical="center"/>
    </xf>
    <xf numFmtId="6" fontId="27" fillId="0" borderId="0" xfId="1" applyFont="1" applyAlignment="1">
      <alignment vertical="center"/>
    </xf>
    <xf numFmtId="0" fontId="41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6" fontId="27" fillId="4" borderId="0" xfId="1" applyFont="1" applyFill="1" applyAlignment="1">
      <alignment vertical="center"/>
    </xf>
    <xf numFmtId="0" fontId="27" fillId="4" borderId="0" xfId="0" applyFont="1" applyFill="1"/>
    <xf numFmtId="6" fontId="27" fillId="4" borderId="0" xfId="1" applyFont="1" applyFill="1" applyBorder="1" applyAlignment="1">
      <alignment vertical="center"/>
    </xf>
    <xf numFmtId="0" fontId="27" fillId="4" borderId="9" xfId="0" applyFont="1" applyFill="1" applyBorder="1" applyAlignment="1">
      <alignment vertical="center"/>
    </xf>
    <xf numFmtId="0" fontId="27" fillId="4" borderId="10" xfId="0" applyFont="1" applyFill="1" applyBorder="1" applyAlignment="1">
      <alignment vertical="center"/>
    </xf>
    <xf numFmtId="0" fontId="42" fillId="0" borderId="0" xfId="0" applyFont="1"/>
    <xf numFmtId="0" fontId="27" fillId="0" borderId="5" xfId="0" applyFont="1" applyBorder="1" applyAlignment="1">
      <alignment horizontal="center"/>
    </xf>
    <xf numFmtId="176" fontId="39" fillId="4" borderId="1" xfId="0" applyNumberFormat="1" applyFont="1" applyFill="1" applyBorder="1" applyAlignment="1">
      <alignment horizontal="center" vertical="center"/>
    </xf>
    <xf numFmtId="176" fontId="39" fillId="4" borderId="2" xfId="0" applyNumberFormat="1" applyFont="1" applyFill="1" applyBorder="1" applyAlignment="1">
      <alignment horizontal="center" vertical="center"/>
    </xf>
    <xf numFmtId="176" fontId="39" fillId="4" borderId="3" xfId="0" applyNumberFormat="1" applyFont="1" applyFill="1" applyBorder="1" applyAlignment="1">
      <alignment horizontal="center" vertical="center"/>
    </xf>
    <xf numFmtId="176" fontId="39" fillId="4" borderId="4" xfId="0" applyNumberFormat="1" applyFont="1" applyFill="1" applyBorder="1" applyAlignment="1">
      <alignment horizontal="center" vertical="center"/>
    </xf>
    <xf numFmtId="176" fontId="39" fillId="4" borderId="5" xfId="0" applyNumberFormat="1" applyFont="1" applyFill="1" applyBorder="1" applyAlignment="1">
      <alignment horizontal="center" vertical="center"/>
    </xf>
    <xf numFmtId="176" fontId="39" fillId="4" borderId="6" xfId="0" applyNumberFormat="1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6" fontId="27" fillId="0" borderId="8" xfId="1" applyFont="1" applyBorder="1" applyAlignment="1">
      <alignment horizontal="center" vertical="center"/>
    </xf>
    <xf numFmtId="0" fontId="27" fillId="0" borderId="5" xfId="0" applyFont="1" applyBorder="1" applyAlignment="1">
      <alignment horizontal="center" wrapText="1"/>
    </xf>
    <xf numFmtId="0" fontId="27" fillId="0" borderId="0" xfId="0" applyFont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6" fontId="27" fillId="0" borderId="2" xfId="1" applyFont="1" applyBorder="1" applyAlignment="1">
      <alignment horizontal="center" vertical="center"/>
    </xf>
    <xf numFmtId="176" fontId="39" fillId="0" borderId="1" xfId="0" applyNumberFormat="1" applyFont="1" applyBorder="1" applyAlignment="1">
      <alignment horizontal="center" vertical="center"/>
    </xf>
    <xf numFmtId="176" fontId="39" fillId="0" borderId="2" xfId="0" applyNumberFormat="1" applyFont="1" applyBorder="1" applyAlignment="1">
      <alignment horizontal="center" vertical="center"/>
    </xf>
    <xf numFmtId="176" fontId="39" fillId="0" borderId="3" xfId="0" applyNumberFormat="1" applyFont="1" applyBorder="1" applyAlignment="1">
      <alignment horizontal="center" vertical="center"/>
    </xf>
    <xf numFmtId="176" fontId="39" fillId="0" borderId="4" xfId="0" applyNumberFormat="1" applyFont="1" applyBorder="1" applyAlignment="1">
      <alignment horizontal="center" vertical="center"/>
    </xf>
    <xf numFmtId="176" fontId="39" fillId="0" borderId="5" xfId="0" applyNumberFormat="1" applyFont="1" applyBorder="1" applyAlignment="1">
      <alignment horizontal="center" vertical="center"/>
    </xf>
    <xf numFmtId="176" fontId="39" fillId="0" borderId="6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40" fillId="0" borderId="0" xfId="0" applyFont="1" applyAlignment="1">
      <alignment horizontal="center"/>
    </xf>
    <xf numFmtId="0" fontId="41" fillId="0" borderId="29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176" fontId="27" fillId="4" borderId="8" xfId="0" applyNumberFormat="1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 vertical="center"/>
    </xf>
    <xf numFmtId="0" fontId="40" fillId="0" borderId="0" xfId="0" applyFont="1" applyAlignment="1">
      <alignment horizontal="right" vertical="center" wrapText="1"/>
    </xf>
    <xf numFmtId="0" fontId="40" fillId="0" borderId="7" xfId="0" applyFont="1" applyBorder="1" applyAlignment="1">
      <alignment horizontal="right" vertical="center" wrapText="1"/>
    </xf>
    <xf numFmtId="0" fontId="27" fillId="4" borderId="0" xfId="0" applyFont="1" applyFill="1" applyAlignment="1">
      <alignment horizontal="center" vertical="center"/>
    </xf>
    <xf numFmtId="6" fontId="27" fillId="4" borderId="9" xfId="1" applyFont="1" applyFill="1" applyBorder="1" applyAlignment="1">
      <alignment horizontal="center" vertical="center"/>
    </xf>
    <xf numFmtId="6" fontId="27" fillId="4" borderId="40" xfId="1" applyFont="1" applyFill="1" applyBorder="1" applyAlignment="1">
      <alignment horizontal="center" vertical="center"/>
    </xf>
    <xf numFmtId="6" fontId="27" fillId="4" borderId="10" xfId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6" fontId="27" fillId="4" borderId="71" xfId="1" applyFont="1" applyFill="1" applyBorder="1" applyAlignment="1">
      <alignment horizontal="center" vertical="center"/>
    </xf>
    <xf numFmtId="6" fontId="27" fillId="4" borderId="73" xfId="1" applyFont="1" applyFill="1" applyBorder="1" applyAlignment="1">
      <alignment horizontal="center" vertical="center"/>
    </xf>
    <xf numFmtId="6" fontId="27" fillId="4" borderId="72" xfId="1" applyFont="1" applyFill="1" applyBorder="1" applyAlignment="1">
      <alignment horizontal="center" vertical="center"/>
    </xf>
    <xf numFmtId="6" fontId="27" fillId="4" borderId="8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left"/>
    </xf>
    <xf numFmtId="6" fontId="27" fillId="4" borderId="8" xfId="1" applyFont="1" applyFill="1" applyBorder="1" applyAlignment="1">
      <alignment horizontal="center" vertical="center"/>
    </xf>
    <xf numFmtId="6" fontId="27" fillId="4" borderId="9" xfId="0" applyNumberFormat="1" applyFont="1" applyFill="1" applyBorder="1" applyAlignment="1">
      <alignment horizontal="center" vertical="center"/>
    </xf>
    <xf numFmtId="0" fontId="27" fillId="4" borderId="40" xfId="0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6" fontId="13" fillId="0" borderId="33" xfId="1" applyFont="1" applyBorder="1" applyAlignment="1">
      <alignment horizontal="right" vertical="center"/>
    </xf>
    <xf numFmtId="6" fontId="13" fillId="0" borderId="48" xfId="1" applyFont="1" applyBorder="1" applyAlignment="1">
      <alignment horizontal="right" vertical="center"/>
    </xf>
    <xf numFmtId="6" fontId="13" fillId="0" borderId="50" xfId="1" applyFont="1" applyBorder="1" applyAlignment="1">
      <alignment horizontal="right" vertical="center"/>
    </xf>
    <xf numFmtId="6" fontId="13" fillId="0" borderId="51" xfId="1" applyFont="1" applyBorder="1" applyAlignment="1">
      <alignment horizontal="right" vertical="center"/>
    </xf>
    <xf numFmtId="0" fontId="13" fillId="0" borderId="47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3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3" fillId="0" borderId="47" xfId="0" applyFont="1" applyBorder="1" applyAlignment="1">
      <alignment horizontal="left" vertical="center"/>
    </xf>
    <xf numFmtId="0" fontId="13" fillId="0" borderId="33" xfId="0" applyFont="1" applyBorder="1" applyAlignment="1">
      <alignment horizontal="left" vertical="center"/>
    </xf>
    <xf numFmtId="0" fontId="13" fillId="0" borderId="49" xfId="0" applyFont="1" applyBorder="1" applyAlignment="1">
      <alignment horizontal="left" vertical="center"/>
    </xf>
    <xf numFmtId="0" fontId="13" fillId="0" borderId="50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46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41" xfId="0" applyFont="1" applyBorder="1" applyAlignment="1">
      <alignment horizontal="right" vertical="center"/>
    </xf>
    <xf numFmtId="0" fontId="13" fillId="0" borderId="8" xfId="0" applyFont="1" applyBorder="1" applyAlignment="1">
      <alignment horizontal="right" vertical="center"/>
    </xf>
    <xf numFmtId="0" fontId="13" fillId="0" borderId="43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45" xfId="0" applyFont="1" applyBorder="1" applyAlignment="1">
      <alignment horizontal="right" vertical="center"/>
    </xf>
    <xf numFmtId="0" fontId="13" fillId="0" borderId="37" xfId="0" applyFont="1" applyBorder="1" applyAlignment="1">
      <alignment horizontal="right" vertical="center"/>
    </xf>
    <xf numFmtId="0" fontId="15" fillId="0" borderId="34" xfId="0" applyFont="1" applyBorder="1" applyAlignment="1">
      <alignment horizontal="right" vertical="center" wrapText="1"/>
    </xf>
    <xf numFmtId="0" fontId="15" fillId="0" borderId="35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42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/>
    </xf>
    <xf numFmtId="0" fontId="13" fillId="0" borderId="44" xfId="0" applyFont="1" applyBorder="1" applyAlignment="1">
      <alignment horizontal="left" vertical="center"/>
    </xf>
    <xf numFmtId="0" fontId="5" fillId="0" borderId="47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5" fillId="0" borderId="33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7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6" fontId="5" fillId="0" borderId="33" xfId="1" applyFont="1" applyBorder="1" applyAlignment="1">
      <alignment horizontal="right" vertical="center"/>
    </xf>
    <xf numFmtId="6" fontId="5" fillId="0" borderId="48" xfId="1" applyFont="1" applyBorder="1" applyAlignment="1">
      <alignment horizontal="right" vertical="center"/>
    </xf>
    <xf numFmtId="0" fontId="5" fillId="0" borderId="49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6" fontId="5" fillId="0" borderId="50" xfId="1" applyFont="1" applyBorder="1" applyAlignment="1">
      <alignment horizontal="right" vertical="center"/>
    </xf>
    <xf numFmtId="6" fontId="5" fillId="0" borderId="51" xfId="1" applyFont="1" applyBorder="1" applyAlignment="1">
      <alignment horizontal="right" vertical="center"/>
    </xf>
    <xf numFmtId="0" fontId="5" fillId="0" borderId="4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45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5" fillId="0" borderId="37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10" fillId="0" borderId="34" xfId="0" applyFont="1" applyBorder="1" applyAlignment="1">
      <alignment horizontal="right" vertical="center" wrapText="1"/>
    </xf>
    <xf numFmtId="0" fontId="10" fillId="0" borderId="35" xfId="0" applyFont="1" applyBorder="1" applyAlignment="1">
      <alignment horizontal="right" vertical="center" wrapText="1"/>
    </xf>
    <xf numFmtId="0" fontId="10" fillId="0" borderId="34" xfId="0" applyFont="1" applyBorder="1" applyAlignment="1">
      <alignment horizontal="right" vertical="center"/>
    </xf>
    <xf numFmtId="0" fontId="10" fillId="0" borderId="35" xfId="0" applyFont="1" applyBorder="1" applyAlignment="1">
      <alignment horizontal="right" vertical="center"/>
    </xf>
    <xf numFmtId="0" fontId="10" fillId="0" borderId="3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6" fontId="8" fillId="0" borderId="11" xfId="1" applyFont="1" applyBorder="1" applyAlignment="1">
      <alignment horizontal="right" vertical="center" indent="1"/>
    </xf>
    <xf numFmtId="6" fontId="8" fillId="0" borderId="12" xfId="1" applyFont="1" applyBorder="1" applyAlignment="1">
      <alignment horizontal="right" vertical="center" indent="1"/>
    </xf>
    <xf numFmtId="6" fontId="8" fillId="0" borderId="14" xfId="1" applyFont="1" applyBorder="1" applyAlignment="1">
      <alignment horizontal="right" vertical="center" indent="1"/>
    </xf>
    <xf numFmtId="6" fontId="8" fillId="0" borderId="15" xfId="1" applyFont="1" applyBorder="1" applyAlignment="1">
      <alignment horizontal="right" vertical="center" indent="1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left" vertical="center" indent="1"/>
    </xf>
    <xf numFmtId="0" fontId="5" fillId="0" borderId="19" xfId="0" applyFont="1" applyBorder="1" applyAlignment="1">
      <alignment horizontal="left" vertical="center" indent="1"/>
    </xf>
    <xf numFmtId="0" fontId="9" fillId="0" borderId="15" xfId="0" applyFont="1" applyBorder="1" applyAlignment="1">
      <alignment horizont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31" fontId="5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4" borderId="21" xfId="0" applyFont="1" applyFill="1" applyBorder="1" applyAlignment="1">
      <alignment horizontal="center" vertical="center"/>
    </xf>
    <xf numFmtId="6" fontId="5" fillId="0" borderId="21" xfId="1" applyFont="1" applyBorder="1" applyAlignment="1">
      <alignment horizontal="right" vertical="center" inden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left" vertical="top"/>
    </xf>
    <xf numFmtId="0" fontId="5" fillId="3" borderId="23" xfId="0" applyFont="1" applyFill="1" applyBorder="1" applyAlignment="1">
      <alignment horizontal="left" vertical="top"/>
    </xf>
    <xf numFmtId="0" fontId="5" fillId="3" borderId="31" xfId="0" applyFont="1" applyFill="1" applyBorder="1" applyAlignment="1">
      <alignment horizontal="left" vertical="top"/>
    </xf>
    <xf numFmtId="0" fontId="5" fillId="4" borderId="30" xfId="0" applyFont="1" applyFill="1" applyBorder="1" applyAlignment="1">
      <alignment horizontal="left" vertical="top"/>
    </xf>
    <xf numFmtId="0" fontId="5" fillId="4" borderId="23" xfId="0" applyFont="1" applyFill="1" applyBorder="1" applyAlignment="1">
      <alignment horizontal="left" vertical="top"/>
    </xf>
    <xf numFmtId="0" fontId="5" fillId="4" borderId="31" xfId="0" applyFont="1" applyFill="1" applyBorder="1" applyAlignment="1">
      <alignment horizontal="left" vertical="top"/>
    </xf>
    <xf numFmtId="0" fontId="5" fillId="0" borderId="27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2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6" fillId="0" borderId="0" xfId="2" applyFont="1" applyAlignment="1">
      <alignment horizontal="center" shrinkToFit="1"/>
    </xf>
    <xf numFmtId="0" fontId="25" fillId="0" borderId="0" xfId="0" applyFont="1" applyAlignment="1">
      <alignment horizontal="center" vertical="center" shrinkToFit="1"/>
    </xf>
    <xf numFmtId="0" fontId="29" fillId="6" borderId="8" xfId="0" applyFont="1" applyFill="1" applyBorder="1" applyAlignment="1">
      <alignment horizontal="center" vertical="center" shrinkToFit="1"/>
    </xf>
    <xf numFmtId="0" fontId="29" fillId="6" borderId="9" xfId="0" applyFont="1" applyFill="1" applyBorder="1" applyAlignment="1">
      <alignment horizontal="center" vertical="center" shrinkToFit="1"/>
    </xf>
    <xf numFmtId="0" fontId="29" fillId="6" borderId="40" xfId="0" applyFont="1" applyFill="1" applyBorder="1" applyAlignment="1">
      <alignment horizontal="center" vertical="center" shrinkToFit="1"/>
    </xf>
    <xf numFmtId="0" fontId="29" fillId="6" borderId="10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177" fontId="16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shrinkToFit="1"/>
    </xf>
    <xf numFmtId="0" fontId="19" fillId="0" borderId="0" xfId="0" applyFont="1" applyAlignment="1">
      <alignment horizontal="center" shrinkToFit="1"/>
    </xf>
    <xf numFmtId="0" fontId="19" fillId="0" borderId="5" xfId="0" applyFont="1" applyBorder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30" fillId="6" borderId="8" xfId="0" applyFont="1" applyFill="1" applyBorder="1" applyAlignment="1">
      <alignment horizontal="center" vertical="center" shrinkToFit="1"/>
    </xf>
    <xf numFmtId="6" fontId="31" fillId="0" borderId="8" xfId="0" applyNumberFormat="1" applyFont="1" applyBorder="1" applyAlignment="1">
      <alignment horizontal="center" vertical="center" shrinkToFit="1"/>
    </xf>
    <xf numFmtId="6" fontId="31" fillId="0" borderId="9" xfId="0" applyNumberFormat="1" applyFont="1" applyBorder="1" applyAlignment="1">
      <alignment horizontal="center" vertical="center" shrinkToFit="1"/>
    </xf>
    <xf numFmtId="6" fontId="32" fillId="0" borderId="10" xfId="0" applyNumberFormat="1" applyFont="1" applyBorder="1" applyAlignment="1">
      <alignment horizontal="center" vertical="center" shrinkToFit="1"/>
    </xf>
    <xf numFmtId="6" fontId="32" fillId="0" borderId="8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right" vertical="center" shrinkToFit="1"/>
    </xf>
    <xf numFmtId="176" fontId="2" fillId="0" borderId="9" xfId="1" applyNumberFormat="1" applyFont="1" applyBorder="1" applyAlignment="1">
      <alignment horizontal="right" vertical="center" shrinkToFit="1"/>
    </xf>
    <xf numFmtId="176" fontId="2" fillId="0" borderId="40" xfId="1" applyNumberFormat="1" applyFont="1" applyBorder="1" applyAlignment="1">
      <alignment horizontal="right" vertical="center" shrinkToFit="1"/>
    </xf>
    <xf numFmtId="176" fontId="2" fillId="0" borderId="10" xfId="1" applyNumberFormat="1" applyFont="1" applyBorder="1" applyAlignment="1">
      <alignment horizontal="right" vertical="center" shrinkToFit="1"/>
    </xf>
    <xf numFmtId="0" fontId="2" fillId="7" borderId="8" xfId="0" applyFont="1" applyFill="1" applyBorder="1" applyAlignment="1">
      <alignment horizontal="right" vertical="center" shrinkToFit="1"/>
    </xf>
    <xf numFmtId="176" fontId="2" fillId="7" borderId="9" xfId="1" applyNumberFormat="1" applyFont="1" applyFill="1" applyBorder="1" applyAlignment="1">
      <alignment horizontal="right" vertical="center" shrinkToFit="1"/>
    </xf>
    <xf numFmtId="176" fontId="2" fillId="7" borderId="40" xfId="1" applyNumberFormat="1" applyFont="1" applyFill="1" applyBorder="1" applyAlignment="1">
      <alignment horizontal="right" vertical="center" shrinkToFit="1"/>
    </xf>
    <xf numFmtId="176" fontId="2" fillId="7" borderId="10" xfId="1" applyNumberFormat="1" applyFont="1" applyFill="1" applyBorder="1" applyAlignment="1">
      <alignment horizontal="right" vertical="center" shrinkToFit="1"/>
    </xf>
    <xf numFmtId="0" fontId="33" fillId="8" borderId="54" xfId="0" applyFont="1" applyFill="1" applyBorder="1" applyAlignment="1">
      <alignment horizontal="center" vertical="center" shrinkToFit="1"/>
    </xf>
    <xf numFmtId="0" fontId="33" fillId="8" borderId="55" xfId="0" applyFont="1" applyFill="1" applyBorder="1" applyAlignment="1">
      <alignment horizontal="center" vertical="center" shrinkToFit="1"/>
    </xf>
    <xf numFmtId="0" fontId="33" fillId="8" borderId="56" xfId="0" applyFont="1" applyFill="1" applyBorder="1" applyAlignment="1">
      <alignment horizontal="center" vertical="center" shrinkToFit="1"/>
    </xf>
    <xf numFmtId="0" fontId="33" fillId="8" borderId="57" xfId="0" applyFont="1" applyFill="1" applyBorder="1" applyAlignment="1">
      <alignment horizontal="center" vertical="center" shrinkToFit="1"/>
    </xf>
    <xf numFmtId="0" fontId="33" fillId="8" borderId="59" xfId="0" applyFont="1" applyFill="1" applyBorder="1" applyAlignment="1">
      <alignment horizontal="center" vertical="center"/>
    </xf>
    <xf numFmtId="0" fontId="33" fillId="8" borderId="0" xfId="0" applyFont="1" applyFill="1" applyAlignment="1">
      <alignment horizontal="center" vertical="center"/>
    </xf>
    <xf numFmtId="56" fontId="5" fillId="0" borderId="8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178" fontId="5" fillId="0" borderId="8" xfId="0" applyNumberFormat="1" applyFont="1" applyBorder="1" applyAlignment="1">
      <alignment horizontal="right" vertical="center" shrinkToFit="1"/>
    </xf>
    <xf numFmtId="0" fontId="5" fillId="0" borderId="8" xfId="0" applyFont="1" applyBorder="1" applyAlignment="1">
      <alignment horizontal="right" vertical="center" shrinkToFit="1"/>
    </xf>
    <xf numFmtId="0" fontId="5" fillId="7" borderId="8" xfId="0" applyFont="1" applyFill="1" applyBorder="1" applyAlignment="1">
      <alignment horizontal="center" vertical="center" shrinkToFit="1"/>
    </xf>
    <xf numFmtId="178" fontId="5" fillId="7" borderId="8" xfId="0" applyNumberFormat="1" applyFont="1" applyFill="1" applyBorder="1" applyAlignment="1">
      <alignment horizontal="right" vertical="center" shrinkToFit="1"/>
    </xf>
    <xf numFmtId="0" fontId="5" fillId="7" borderId="8" xfId="0" applyFont="1" applyFill="1" applyBorder="1" applyAlignment="1">
      <alignment horizontal="right" vertical="center" shrinkToFit="1"/>
    </xf>
    <xf numFmtId="9" fontId="5" fillId="7" borderId="8" xfId="0" applyNumberFormat="1" applyFont="1" applyFill="1" applyBorder="1" applyAlignment="1">
      <alignment horizontal="right" vertical="center"/>
    </xf>
    <xf numFmtId="178" fontId="5" fillId="7" borderId="8" xfId="0" applyNumberFormat="1" applyFont="1" applyFill="1" applyBorder="1" applyAlignment="1">
      <alignment vertical="center" shrinkToFit="1"/>
    </xf>
    <xf numFmtId="0" fontId="5" fillId="7" borderId="8" xfId="0" applyFont="1" applyFill="1" applyBorder="1" applyAlignment="1">
      <alignment vertical="center" shrinkToFit="1"/>
    </xf>
    <xf numFmtId="0" fontId="37" fillId="6" borderId="8" xfId="0" applyFont="1" applyFill="1" applyBorder="1" applyAlignment="1">
      <alignment horizontal="center" vertical="center"/>
    </xf>
    <xf numFmtId="0" fontId="38" fillId="6" borderId="8" xfId="0" applyFont="1" applyFill="1" applyBorder="1" applyAlignment="1">
      <alignment horizontal="center" vertical="center"/>
    </xf>
    <xf numFmtId="9" fontId="5" fillId="7" borderId="9" xfId="0" applyNumberFormat="1" applyFont="1" applyFill="1" applyBorder="1" applyAlignment="1">
      <alignment horizontal="right" vertical="center"/>
    </xf>
    <xf numFmtId="9" fontId="5" fillId="7" borderId="10" xfId="0" applyNumberFormat="1" applyFont="1" applyFill="1" applyBorder="1" applyAlignment="1">
      <alignment horizontal="right" vertical="center"/>
    </xf>
    <xf numFmtId="9" fontId="5" fillId="0" borderId="8" xfId="0" applyNumberFormat="1" applyFont="1" applyBorder="1" applyAlignment="1">
      <alignment horizontal="right" vertical="center"/>
    </xf>
    <xf numFmtId="6" fontId="5" fillId="0" borderId="8" xfId="1" applyFont="1" applyBorder="1" applyAlignment="1">
      <alignment horizontal="right" vertical="center" shrinkToFit="1"/>
    </xf>
    <xf numFmtId="6" fontId="27" fillId="9" borderId="60" xfId="1" applyFont="1" applyFill="1" applyBorder="1" applyAlignment="1">
      <alignment horizontal="center" vertical="center"/>
    </xf>
    <xf numFmtId="6" fontId="27" fillId="9" borderId="61" xfId="1" applyFont="1" applyFill="1" applyBorder="1" applyAlignment="1">
      <alignment horizontal="center" vertical="center"/>
    </xf>
    <xf numFmtId="6" fontId="27" fillId="9" borderId="62" xfId="1" applyFont="1" applyFill="1" applyBorder="1" applyAlignment="1">
      <alignment horizontal="center" vertical="center"/>
    </xf>
    <xf numFmtId="9" fontId="27" fillId="9" borderId="60" xfId="1" applyNumberFormat="1" applyFont="1" applyFill="1" applyBorder="1" applyAlignment="1">
      <alignment horizontal="center" vertical="center"/>
    </xf>
    <xf numFmtId="9" fontId="27" fillId="9" borderId="62" xfId="1" applyNumberFormat="1" applyFont="1" applyFill="1" applyBorder="1" applyAlignment="1">
      <alignment horizontal="center" vertical="center"/>
    </xf>
    <xf numFmtId="6" fontId="27" fillId="0" borderId="60" xfId="1" applyFont="1" applyBorder="1" applyAlignment="1">
      <alignment horizontal="right" vertical="center"/>
    </xf>
    <xf numFmtId="6" fontId="27" fillId="0" borderId="61" xfId="1" applyFont="1" applyBorder="1" applyAlignment="1">
      <alignment horizontal="right" vertical="center"/>
    </xf>
    <xf numFmtId="6" fontId="27" fillId="0" borderId="62" xfId="1" applyFont="1" applyBorder="1" applyAlignment="1">
      <alignment horizontal="right" vertical="center"/>
    </xf>
    <xf numFmtId="56" fontId="27" fillId="7" borderId="63" xfId="0" applyNumberFormat="1" applyFont="1" applyFill="1" applyBorder="1" applyAlignment="1">
      <alignment horizontal="center" vertical="center" shrinkToFit="1"/>
    </xf>
    <xf numFmtId="56" fontId="27" fillId="7" borderId="64" xfId="0" applyNumberFormat="1" applyFont="1" applyFill="1" applyBorder="1" applyAlignment="1">
      <alignment horizontal="center" vertical="center" shrinkToFit="1"/>
    </xf>
    <xf numFmtId="56" fontId="27" fillId="7" borderId="65" xfId="0" applyNumberFormat="1" applyFont="1" applyFill="1" applyBorder="1" applyAlignment="1">
      <alignment horizontal="center" vertical="center" shrinkToFit="1"/>
    </xf>
    <xf numFmtId="0" fontId="27" fillId="7" borderId="64" xfId="0" applyFont="1" applyFill="1" applyBorder="1" applyAlignment="1">
      <alignment horizontal="center" vertical="center" shrinkToFit="1"/>
    </xf>
    <xf numFmtId="0" fontId="27" fillId="7" borderId="65" xfId="0" applyFont="1" applyFill="1" applyBorder="1" applyAlignment="1">
      <alignment horizontal="center" vertical="center" shrinkToFit="1"/>
    </xf>
    <xf numFmtId="6" fontId="27" fillId="7" borderId="63" xfId="1" applyFont="1" applyFill="1" applyBorder="1" applyAlignment="1">
      <alignment horizontal="center" vertical="center"/>
    </xf>
    <xf numFmtId="6" fontId="27" fillId="7" borderId="64" xfId="1" applyFont="1" applyFill="1" applyBorder="1" applyAlignment="1">
      <alignment horizontal="center" vertical="center"/>
    </xf>
    <xf numFmtId="6" fontId="27" fillId="7" borderId="65" xfId="1" applyFont="1" applyFill="1" applyBorder="1" applyAlignment="1">
      <alignment horizontal="center" vertical="center"/>
    </xf>
    <xf numFmtId="0" fontId="27" fillId="7" borderId="63" xfId="0" applyFont="1" applyFill="1" applyBorder="1" applyAlignment="1">
      <alignment horizontal="center" vertical="center"/>
    </xf>
    <xf numFmtId="0" fontId="27" fillId="7" borderId="64" xfId="0" applyFont="1" applyFill="1" applyBorder="1" applyAlignment="1">
      <alignment horizontal="center" vertical="center"/>
    </xf>
    <xf numFmtId="0" fontId="27" fillId="7" borderId="65" xfId="0" applyFont="1" applyFill="1" applyBorder="1" applyAlignment="1">
      <alignment horizontal="center" vertical="center"/>
    </xf>
    <xf numFmtId="56" fontId="27" fillId="2" borderId="60" xfId="0" applyNumberFormat="1" applyFont="1" applyFill="1" applyBorder="1" applyAlignment="1">
      <alignment horizontal="center" vertical="center" shrinkToFit="1"/>
    </xf>
    <xf numFmtId="56" fontId="27" fillId="2" borderId="61" xfId="0" applyNumberFormat="1" applyFont="1" applyFill="1" applyBorder="1" applyAlignment="1">
      <alignment horizontal="center" vertical="center" shrinkToFit="1"/>
    </xf>
    <xf numFmtId="56" fontId="27" fillId="2" borderId="62" xfId="0" applyNumberFormat="1" applyFont="1" applyFill="1" applyBorder="1" applyAlignment="1">
      <alignment horizontal="center" vertical="center" shrinkToFit="1"/>
    </xf>
    <xf numFmtId="0" fontId="27" fillId="0" borderId="61" xfId="0" applyFont="1" applyBorder="1" applyAlignment="1">
      <alignment horizontal="center" vertical="center" shrinkToFit="1"/>
    </xf>
    <xf numFmtId="0" fontId="27" fillId="0" borderId="62" xfId="0" applyFont="1" applyBorder="1" applyAlignment="1">
      <alignment horizontal="center" vertical="center" shrinkToFit="1"/>
    </xf>
    <xf numFmtId="0" fontId="27" fillId="9" borderId="60" xfId="0" applyFont="1" applyFill="1" applyBorder="1" applyAlignment="1">
      <alignment horizontal="center" vertical="center"/>
    </xf>
    <xf numFmtId="0" fontId="27" fillId="9" borderId="61" xfId="0" applyFont="1" applyFill="1" applyBorder="1" applyAlignment="1">
      <alignment horizontal="center" vertical="center"/>
    </xf>
    <xf numFmtId="0" fontId="27" fillId="9" borderId="62" xfId="0" applyFont="1" applyFill="1" applyBorder="1" applyAlignment="1">
      <alignment horizontal="center" vertical="center"/>
    </xf>
    <xf numFmtId="9" fontId="27" fillId="7" borderId="63" xfId="1" applyNumberFormat="1" applyFont="1" applyFill="1" applyBorder="1" applyAlignment="1">
      <alignment horizontal="center" vertical="center"/>
    </xf>
    <xf numFmtId="9" fontId="27" fillId="7" borderId="65" xfId="1" applyNumberFormat="1" applyFont="1" applyFill="1" applyBorder="1" applyAlignment="1">
      <alignment horizontal="center" vertical="center"/>
    </xf>
    <xf numFmtId="6" fontId="27" fillId="7" borderId="63" xfId="1" applyFont="1" applyFill="1" applyBorder="1" applyAlignment="1">
      <alignment horizontal="right" vertical="center"/>
    </xf>
    <xf numFmtId="6" fontId="27" fillId="7" borderId="64" xfId="1" applyFont="1" applyFill="1" applyBorder="1" applyAlignment="1">
      <alignment horizontal="right" vertical="center"/>
    </xf>
    <xf numFmtId="6" fontId="27" fillId="7" borderId="65" xfId="1" applyFont="1" applyFill="1" applyBorder="1" applyAlignment="1">
      <alignment horizontal="right" vertical="center"/>
    </xf>
    <xf numFmtId="56" fontId="27" fillId="2" borderId="63" xfId="0" applyNumberFormat="1" applyFont="1" applyFill="1" applyBorder="1" applyAlignment="1">
      <alignment horizontal="center" vertical="center" shrinkToFit="1"/>
    </xf>
    <xf numFmtId="56" fontId="27" fillId="2" borderId="64" xfId="0" applyNumberFormat="1" applyFont="1" applyFill="1" applyBorder="1" applyAlignment="1">
      <alignment horizontal="center" vertical="center" shrinkToFit="1"/>
    </xf>
    <xf numFmtId="56" fontId="27" fillId="2" borderId="65" xfId="0" applyNumberFormat="1" applyFont="1" applyFill="1" applyBorder="1" applyAlignment="1">
      <alignment horizontal="center" vertical="center" shrinkToFit="1"/>
    </xf>
    <xf numFmtId="0" fontId="27" fillId="0" borderId="64" xfId="0" applyFont="1" applyBorder="1" applyAlignment="1">
      <alignment horizontal="center" vertical="center" shrinkToFit="1"/>
    </xf>
    <xf numFmtId="0" fontId="27" fillId="0" borderId="65" xfId="0" applyFont="1" applyBorder="1" applyAlignment="1">
      <alignment horizontal="center" vertical="center" shrinkToFit="1"/>
    </xf>
    <xf numFmtId="6" fontId="27" fillId="9" borderId="63" xfId="1" applyFont="1" applyFill="1" applyBorder="1" applyAlignment="1">
      <alignment horizontal="center" vertical="center"/>
    </xf>
    <xf numFmtId="6" fontId="27" fillId="9" borderId="64" xfId="1" applyFont="1" applyFill="1" applyBorder="1" applyAlignment="1">
      <alignment horizontal="center" vertical="center"/>
    </xf>
    <xf numFmtId="6" fontId="27" fillId="9" borderId="65" xfId="1" applyFont="1" applyFill="1" applyBorder="1" applyAlignment="1">
      <alignment horizontal="center" vertical="center"/>
    </xf>
    <xf numFmtId="0" fontId="27" fillId="9" borderId="63" xfId="0" applyFont="1" applyFill="1" applyBorder="1" applyAlignment="1">
      <alignment horizontal="center" vertical="center"/>
    </xf>
    <xf numFmtId="0" fontId="27" fillId="9" borderId="64" xfId="0" applyFont="1" applyFill="1" applyBorder="1" applyAlignment="1">
      <alignment horizontal="center" vertical="center"/>
    </xf>
    <xf numFmtId="0" fontId="27" fillId="9" borderId="65" xfId="0" applyFont="1" applyFill="1" applyBorder="1" applyAlignment="1">
      <alignment horizontal="center" vertical="center"/>
    </xf>
    <xf numFmtId="9" fontId="27" fillId="9" borderId="63" xfId="1" applyNumberFormat="1" applyFont="1" applyFill="1" applyBorder="1" applyAlignment="1">
      <alignment horizontal="center" vertical="center"/>
    </xf>
    <xf numFmtId="9" fontId="27" fillId="9" borderId="65" xfId="1" applyNumberFormat="1" applyFont="1" applyFill="1" applyBorder="1" applyAlignment="1">
      <alignment horizontal="center" vertical="center"/>
    </xf>
    <xf numFmtId="6" fontId="27" fillId="0" borderId="63" xfId="1" applyFont="1" applyBorder="1" applyAlignment="1">
      <alignment horizontal="right" vertical="center"/>
    </xf>
    <xf numFmtId="6" fontId="27" fillId="0" borderId="64" xfId="1" applyFont="1" applyBorder="1" applyAlignment="1">
      <alignment horizontal="right" vertical="center"/>
    </xf>
    <xf numFmtId="6" fontId="27" fillId="0" borderId="65" xfId="1" applyFont="1" applyBorder="1" applyAlignment="1">
      <alignment horizontal="right" vertical="center"/>
    </xf>
    <xf numFmtId="6" fontId="27" fillId="0" borderId="66" xfId="1" applyFont="1" applyBorder="1" applyAlignment="1">
      <alignment horizontal="right" vertical="center"/>
    </xf>
    <xf numFmtId="6" fontId="27" fillId="0" borderId="67" xfId="1" applyFont="1" applyBorder="1" applyAlignment="1">
      <alignment horizontal="right" vertical="center"/>
    </xf>
    <xf numFmtId="6" fontId="27" fillId="0" borderId="68" xfId="1" applyFont="1" applyBorder="1" applyAlignment="1">
      <alignment horizontal="right" vertical="center"/>
    </xf>
    <xf numFmtId="0" fontId="27" fillId="7" borderId="69" xfId="0" applyFont="1" applyFill="1" applyBorder="1" applyAlignment="1">
      <alignment horizontal="center" vertical="center"/>
    </xf>
    <xf numFmtId="0" fontId="27" fillId="7" borderId="52" xfId="0" applyFont="1" applyFill="1" applyBorder="1" applyAlignment="1">
      <alignment horizontal="center" vertical="center"/>
    </xf>
    <xf numFmtId="0" fontId="27" fillId="7" borderId="70" xfId="0" applyFont="1" applyFill="1" applyBorder="1" applyAlignment="1">
      <alignment horizontal="center" vertical="center"/>
    </xf>
    <xf numFmtId="6" fontId="27" fillId="7" borderId="69" xfId="0" applyNumberFormat="1" applyFont="1" applyFill="1" applyBorder="1" applyAlignment="1">
      <alignment horizontal="right" vertical="center"/>
    </xf>
    <xf numFmtId="6" fontId="27" fillId="7" borderId="52" xfId="0" applyNumberFormat="1" applyFont="1" applyFill="1" applyBorder="1" applyAlignment="1">
      <alignment horizontal="right" vertical="center"/>
    </xf>
    <xf numFmtId="6" fontId="27" fillId="7" borderId="7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shrinkToFit="1"/>
    </xf>
    <xf numFmtId="56" fontId="27" fillId="2" borderId="66" xfId="0" applyNumberFormat="1" applyFont="1" applyFill="1" applyBorder="1" applyAlignment="1">
      <alignment horizontal="center" vertical="center" shrinkToFit="1"/>
    </xf>
    <xf numFmtId="56" fontId="27" fillId="2" borderId="67" xfId="0" applyNumberFormat="1" applyFont="1" applyFill="1" applyBorder="1" applyAlignment="1">
      <alignment horizontal="center" vertical="center" shrinkToFit="1"/>
    </xf>
    <xf numFmtId="56" fontId="27" fillId="2" borderId="68" xfId="0" applyNumberFormat="1" applyFont="1" applyFill="1" applyBorder="1" applyAlignment="1">
      <alignment horizontal="center" vertical="center" shrinkToFit="1"/>
    </xf>
    <xf numFmtId="0" fontId="27" fillId="0" borderId="67" xfId="0" applyFont="1" applyBorder="1" applyAlignment="1">
      <alignment horizontal="center" vertical="center" shrinkToFit="1"/>
    </xf>
    <xf numFmtId="0" fontId="27" fillId="0" borderId="68" xfId="0" applyFont="1" applyBorder="1" applyAlignment="1">
      <alignment horizontal="center" vertical="center" shrinkToFit="1"/>
    </xf>
    <xf numFmtId="6" fontId="27" fillId="9" borderId="66" xfId="1" applyFont="1" applyFill="1" applyBorder="1" applyAlignment="1">
      <alignment horizontal="center" vertical="center"/>
    </xf>
    <xf numFmtId="6" fontId="27" fillId="9" borderId="67" xfId="1" applyFont="1" applyFill="1" applyBorder="1" applyAlignment="1">
      <alignment horizontal="center" vertical="center"/>
    </xf>
    <xf numFmtId="6" fontId="27" fillId="9" borderId="68" xfId="1" applyFont="1" applyFill="1" applyBorder="1" applyAlignment="1">
      <alignment horizontal="center" vertical="center"/>
    </xf>
    <xf numFmtId="0" fontId="27" fillId="9" borderId="66" xfId="0" applyFont="1" applyFill="1" applyBorder="1" applyAlignment="1">
      <alignment horizontal="center" vertical="center"/>
    </xf>
    <xf numFmtId="0" fontId="27" fillId="9" borderId="67" xfId="0" applyFont="1" applyFill="1" applyBorder="1" applyAlignment="1">
      <alignment horizontal="center" vertical="center"/>
    </xf>
    <xf numFmtId="0" fontId="27" fillId="9" borderId="68" xfId="0" applyFont="1" applyFill="1" applyBorder="1" applyAlignment="1">
      <alignment horizontal="center" vertical="center"/>
    </xf>
    <xf numFmtId="9" fontId="27" fillId="9" borderId="66" xfId="1" applyNumberFormat="1" applyFont="1" applyFill="1" applyBorder="1" applyAlignment="1">
      <alignment horizontal="center" vertical="center"/>
    </xf>
    <xf numFmtId="9" fontId="27" fillId="9" borderId="68" xfId="1" applyNumberFormat="1" applyFont="1" applyFill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 xr:uid="{9A6064E1-D564-4A73-AA4F-A406039B2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47625</xdr:rowOff>
    </xdr:from>
    <xdr:to>
      <xdr:col>10</xdr:col>
      <xdr:colOff>1143000</xdr:colOff>
      <xdr:row>2</xdr:row>
      <xdr:rowOff>266701</xdr:rowOff>
    </xdr:to>
    <xdr:sp macro="" textlink="">
      <xdr:nvSpPr>
        <xdr:cNvPr id="4" name="フローチャート: データ 3">
          <a:extLst>
            <a:ext uri="{FF2B5EF4-FFF2-40B4-BE49-F238E27FC236}">
              <a16:creationId xmlns:a16="http://schemas.microsoft.com/office/drawing/2014/main" id="{B8CFFC83-DB4E-F42D-8BD5-B6A23D1ECC4B}"/>
            </a:ext>
          </a:extLst>
        </xdr:cNvPr>
        <xdr:cNvSpPr/>
      </xdr:nvSpPr>
      <xdr:spPr>
        <a:xfrm>
          <a:off x="2819400" y="47625"/>
          <a:ext cx="3848100" cy="828676"/>
        </a:xfrm>
        <a:prstGeom prst="flowChartInputOutpu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　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　　発行日　：　２０２５年５月１０日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　書類番号　：　</a:t>
          </a:r>
        </a:p>
      </xdr:txBody>
    </xdr:sp>
    <xdr:clientData/>
  </xdr:twoCellAnchor>
  <xdr:twoCellAnchor editAs="oneCell">
    <xdr:from>
      <xdr:col>9</xdr:col>
      <xdr:colOff>133350</xdr:colOff>
      <xdr:row>9</xdr:row>
      <xdr:rowOff>247651</xdr:rowOff>
    </xdr:from>
    <xdr:to>
      <xdr:col>10</xdr:col>
      <xdr:colOff>1024890</xdr:colOff>
      <xdr:row>15</xdr:row>
      <xdr:rowOff>142876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C3CAA7FA-369E-437A-8E79-E8371486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2705101"/>
          <a:ext cx="133921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6</xdr:col>
      <xdr:colOff>47625</xdr:colOff>
      <xdr:row>5</xdr:row>
      <xdr:rowOff>85725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222025F-F922-4B40-B7B1-5E4AAB81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352550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114300</xdr:colOff>
      <xdr:row>7</xdr:row>
      <xdr:rowOff>228600</xdr:rowOff>
    </xdr:from>
    <xdr:to>
      <xdr:col>36</xdr:col>
      <xdr:colOff>209550</xdr:colOff>
      <xdr:row>10</xdr:row>
      <xdr:rowOff>12879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555E033-796E-4451-9017-2C4F9887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1819275"/>
          <a:ext cx="628650" cy="584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&#20849;&#26377;\&#20107;&#21209;\&#35211;&#31309;&#26360;\&#31070;&#27827;&#30010;&#12510;&#12521;&#12477;&#12531;.xlsx" TargetMode="External"/><Relationship Id="rId1" Type="http://schemas.openxmlformats.org/officeDocument/2006/relationships/externalLinkPath" Target="&#35211;&#31309;&#26360;/&#31070;&#27827;&#30010;&#12510;&#12521;&#12477;&#125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"/>
      <sheetName val="2023"/>
      <sheetName val="料金表"/>
      <sheetName val="担当者名簿"/>
      <sheetName val="FAX"/>
    </sheetNames>
    <sheetDataSet>
      <sheetData sheetId="0" refreshError="1"/>
      <sheetData sheetId="1" refreshError="1"/>
      <sheetData sheetId="2">
        <row r="5">
          <cell r="B5" t="str">
            <v>A警備員</v>
          </cell>
        </row>
        <row r="6">
          <cell r="B6" t="str">
            <v>B警備員</v>
          </cell>
        </row>
        <row r="7">
          <cell r="B7" t="str">
            <v>無線機リース</v>
          </cell>
        </row>
        <row r="8">
          <cell r="B8" t="str">
            <v>値引</v>
          </cell>
        </row>
        <row r="9">
          <cell r="B9" t="str">
            <v>交通費</v>
          </cell>
        </row>
      </sheetData>
      <sheetData sheetId="3">
        <row r="5">
          <cell r="C5" t="str">
            <v>大崎和哉</v>
          </cell>
        </row>
        <row r="6">
          <cell r="C6" t="str">
            <v>担当者　２</v>
          </cell>
        </row>
        <row r="7">
          <cell r="C7" t="str">
            <v>担当者　３</v>
          </cell>
        </row>
        <row r="8">
          <cell r="C8" t="str">
            <v>担当者　４</v>
          </cell>
        </row>
        <row r="9">
          <cell r="C9" t="str">
            <v>担当者　５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7"/>
  <sheetViews>
    <sheetView topLeftCell="A16" workbookViewId="0">
      <selection activeCell="M29" sqref="M29"/>
    </sheetView>
  </sheetViews>
  <sheetFormatPr defaultColWidth="3.625" defaultRowHeight="24" customHeight="1"/>
  <cols>
    <col min="1" max="16384" width="3.625" style="90"/>
  </cols>
  <sheetData>
    <row r="1" spans="1:41" ht="24" customHeight="1">
      <c r="R1" s="123" t="s">
        <v>2</v>
      </c>
      <c r="S1" s="123"/>
      <c r="T1" s="123"/>
      <c r="U1" s="123"/>
      <c r="V1" s="123"/>
      <c r="W1" s="123"/>
    </row>
    <row r="2" spans="1:41" ht="24" customHeight="1">
      <c r="D2" s="103" t="s">
        <v>0</v>
      </c>
      <c r="E2" s="103"/>
      <c r="F2" s="103"/>
      <c r="G2" s="103"/>
      <c r="H2" s="103"/>
      <c r="I2" s="103"/>
      <c r="K2" s="103" t="s">
        <v>1</v>
      </c>
      <c r="L2" s="103"/>
      <c r="M2" s="103"/>
      <c r="N2" s="103"/>
      <c r="O2" s="103"/>
      <c r="P2" s="103"/>
      <c r="R2" s="113"/>
      <c r="S2" s="113"/>
      <c r="T2" s="113"/>
      <c r="U2" s="113"/>
      <c r="V2" s="113"/>
      <c r="W2" s="113"/>
    </row>
    <row r="3" spans="1:41" ht="24" customHeight="1">
      <c r="A3" s="114" t="s">
        <v>3</v>
      </c>
      <c r="B3" s="114"/>
      <c r="C3" s="115"/>
      <c r="D3" s="117">
        <v>488250</v>
      </c>
      <c r="E3" s="118"/>
      <c r="F3" s="118"/>
      <c r="G3" s="118"/>
      <c r="H3" s="118"/>
      <c r="I3" s="119"/>
      <c r="K3" s="117">
        <f>D3/30</f>
        <v>16275</v>
      </c>
      <c r="L3" s="118"/>
      <c r="M3" s="118"/>
      <c r="N3" s="118"/>
      <c r="O3" s="118"/>
      <c r="P3" s="119"/>
      <c r="R3" s="117">
        <f>K3/12</f>
        <v>1356.25</v>
      </c>
      <c r="S3" s="118"/>
      <c r="T3" s="118"/>
      <c r="U3" s="118"/>
      <c r="V3" s="118"/>
      <c r="W3" s="119"/>
    </row>
    <row r="4" spans="1:41" ht="24" customHeight="1">
      <c r="A4" s="114"/>
      <c r="B4" s="114"/>
      <c r="C4" s="115"/>
      <c r="D4" s="120"/>
      <c r="E4" s="121"/>
      <c r="F4" s="121"/>
      <c r="G4" s="121"/>
      <c r="H4" s="121"/>
      <c r="I4" s="122"/>
      <c r="K4" s="120"/>
      <c r="L4" s="121"/>
      <c r="M4" s="121"/>
      <c r="N4" s="121"/>
      <c r="O4" s="121"/>
      <c r="P4" s="122"/>
      <c r="R4" s="120"/>
      <c r="S4" s="121"/>
      <c r="T4" s="121"/>
      <c r="U4" s="121"/>
      <c r="V4" s="121"/>
      <c r="W4" s="122"/>
    </row>
    <row r="6" spans="1:41" ht="24" customHeight="1">
      <c r="R6" s="92"/>
      <c r="S6" s="92"/>
      <c r="T6" s="92"/>
      <c r="U6" s="92"/>
      <c r="V6" s="92"/>
      <c r="W6" s="92"/>
    </row>
    <row r="7" spans="1:41" ht="24" customHeight="1">
      <c r="D7" s="103" t="s">
        <v>7</v>
      </c>
      <c r="E7" s="103"/>
      <c r="F7" s="103"/>
      <c r="G7" s="103"/>
      <c r="H7" s="103"/>
      <c r="I7" s="103"/>
      <c r="K7" s="103" t="s">
        <v>9</v>
      </c>
      <c r="L7" s="103"/>
      <c r="M7" s="103"/>
      <c r="N7" s="103"/>
      <c r="O7" s="103"/>
      <c r="P7" s="103"/>
      <c r="R7" s="113" t="s">
        <v>10</v>
      </c>
      <c r="S7" s="113"/>
      <c r="T7" s="113"/>
      <c r="U7" s="113"/>
      <c r="V7" s="113"/>
      <c r="W7" s="113"/>
    </row>
    <row r="8" spans="1:41" ht="24" customHeight="1">
      <c r="A8" s="110" t="s">
        <v>11</v>
      </c>
      <c r="B8" s="110"/>
      <c r="C8" s="111"/>
      <c r="D8" s="104">
        <f>AB26</f>
        <v>17092</v>
      </c>
      <c r="E8" s="105"/>
      <c r="F8" s="105"/>
      <c r="G8" s="105"/>
      <c r="H8" s="105"/>
      <c r="I8" s="106"/>
      <c r="J8" s="98"/>
      <c r="K8" s="104">
        <f>D8*30</f>
        <v>512760</v>
      </c>
      <c r="L8" s="105"/>
      <c r="M8" s="105"/>
      <c r="N8" s="105"/>
      <c r="O8" s="105"/>
      <c r="P8" s="106"/>
      <c r="Q8" s="98"/>
      <c r="R8" s="104">
        <f>K8*1.4</f>
        <v>717864</v>
      </c>
      <c r="S8" s="105"/>
      <c r="T8" s="105"/>
      <c r="U8" s="105"/>
      <c r="V8" s="105"/>
      <c r="W8" s="106"/>
      <c r="X8" s="98"/>
      <c r="Y8" s="98"/>
      <c r="Z8" s="127">
        <f>R8-K8</f>
        <v>205104</v>
      </c>
      <c r="AA8" s="128"/>
      <c r="AB8" s="128"/>
      <c r="AC8" s="128"/>
      <c r="AD8" s="128"/>
    </row>
    <row r="9" spans="1:41" ht="24" customHeight="1">
      <c r="A9" s="110"/>
      <c r="B9" s="110"/>
      <c r="C9" s="111"/>
      <c r="D9" s="107"/>
      <c r="E9" s="108"/>
      <c r="F9" s="108"/>
      <c r="G9" s="108"/>
      <c r="H9" s="108"/>
      <c r="I9" s="109"/>
      <c r="J9" s="98"/>
      <c r="K9" s="107"/>
      <c r="L9" s="108"/>
      <c r="M9" s="108"/>
      <c r="N9" s="108"/>
      <c r="O9" s="108"/>
      <c r="P9" s="109"/>
      <c r="Q9" s="98"/>
      <c r="R9" s="107"/>
      <c r="S9" s="108"/>
      <c r="T9" s="108"/>
      <c r="U9" s="108"/>
      <c r="V9" s="108"/>
      <c r="W9" s="109"/>
      <c r="X9" s="98"/>
      <c r="Y9" s="98"/>
      <c r="Z9" s="128"/>
      <c r="AA9" s="128"/>
      <c r="AB9" s="128"/>
      <c r="AC9" s="128"/>
      <c r="AD9" s="128"/>
    </row>
    <row r="10" spans="1:41" ht="24" customHeight="1">
      <c r="A10" s="91"/>
      <c r="B10" s="91"/>
      <c r="C10" s="91"/>
      <c r="D10" s="93"/>
      <c r="E10" s="93"/>
      <c r="F10" s="93"/>
      <c r="G10" s="93"/>
      <c r="H10" s="93"/>
      <c r="I10" s="93"/>
      <c r="K10" s="93"/>
      <c r="L10" s="93"/>
      <c r="M10" s="93"/>
      <c r="N10" s="93"/>
      <c r="O10" s="93"/>
      <c r="P10" s="93"/>
      <c r="R10" s="93"/>
      <c r="S10" s="93"/>
      <c r="T10" s="93"/>
      <c r="U10" s="93"/>
      <c r="V10" s="93"/>
      <c r="W10" s="93"/>
    </row>
    <row r="11" spans="1:41" ht="24" customHeight="1">
      <c r="A11" s="91"/>
      <c r="B11" s="91"/>
      <c r="C11" s="91"/>
      <c r="D11" s="93"/>
      <c r="E11" s="93"/>
      <c r="F11" s="93"/>
      <c r="G11" s="93"/>
      <c r="H11" s="93"/>
      <c r="I11" s="93"/>
      <c r="K11" s="93"/>
      <c r="L11" s="93"/>
      <c r="M11" s="93"/>
      <c r="N11" s="93"/>
      <c r="O11" s="93"/>
      <c r="P11" s="93"/>
      <c r="R11" s="93"/>
      <c r="S11" s="93"/>
      <c r="T11" s="93"/>
      <c r="U11" s="93"/>
      <c r="V11" s="93"/>
      <c r="W11" s="93"/>
    </row>
    <row r="12" spans="1:41" ht="24" customHeight="1">
      <c r="A12" s="91"/>
      <c r="B12" s="91"/>
      <c r="C12" s="91"/>
      <c r="D12" s="93"/>
      <c r="E12" s="93"/>
      <c r="F12" s="93"/>
      <c r="G12" s="93"/>
      <c r="H12" s="93"/>
      <c r="I12" s="93"/>
      <c r="K12" s="93"/>
      <c r="L12" s="93"/>
      <c r="M12" s="93"/>
      <c r="N12" s="93"/>
      <c r="O12" s="93"/>
      <c r="P12" s="93"/>
      <c r="R12" s="93"/>
      <c r="S12" s="93"/>
      <c r="T12" s="93"/>
      <c r="U12" s="93"/>
      <c r="V12" s="93"/>
      <c r="W12" s="93"/>
    </row>
    <row r="14" spans="1:41" ht="41.25" customHeight="1">
      <c r="A14" s="124" t="s">
        <v>131</v>
      </c>
      <c r="B14" s="124"/>
      <c r="C14" s="124"/>
      <c r="D14" s="124"/>
      <c r="E14" s="124"/>
      <c r="F14" s="124"/>
      <c r="G14" s="124"/>
      <c r="H14" s="140" t="s">
        <v>138</v>
      </c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</row>
    <row r="15" spans="1:41" ht="41.25" customHeight="1">
      <c r="D15" s="103" t="s">
        <v>128</v>
      </c>
      <c r="E15" s="103"/>
      <c r="F15" s="103"/>
      <c r="G15" s="103"/>
      <c r="H15" s="103"/>
      <c r="I15" s="103"/>
      <c r="K15" s="103" t="s">
        <v>132</v>
      </c>
      <c r="L15" s="103"/>
      <c r="M15" s="103"/>
      <c r="N15" s="103"/>
      <c r="O15" s="103"/>
      <c r="P15" s="103"/>
      <c r="R15" s="103" t="s">
        <v>4</v>
      </c>
      <c r="S15" s="103"/>
      <c r="T15" s="103"/>
      <c r="U15" s="103"/>
      <c r="V15" s="103"/>
      <c r="W15" s="103"/>
    </row>
    <row r="16" spans="1:41" ht="41.25" customHeight="1">
      <c r="A16" s="114" t="s">
        <v>127</v>
      </c>
      <c r="B16" s="114"/>
      <c r="C16" s="115"/>
      <c r="D16" s="112">
        <f>K16*30</f>
        <v>300000</v>
      </c>
      <c r="E16" s="112"/>
      <c r="F16" s="112"/>
      <c r="G16" s="112"/>
      <c r="H16" s="112"/>
      <c r="I16" s="112"/>
      <c r="J16" s="94"/>
      <c r="K16" s="112">
        <v>10000</v>
      </c>
      <c r="L16" s="112"/>
      <c r="M16" s="112"/>
      <c r="N16" s="112"/>
      <c r="O16" s="112"/>
      <c r="P16" s="112"/>
      <c r="Q16" s="94"/>
      <c r="R16" s="112">
        <f>K16/12</f>
        <v>833.33333333333337</v>
      </c>
      <c r="S16" s="112"/>
      <c r="T16" s="112"/>
      <c r="U16" s="112"/>
      <c r="V16" s="112"/>
      <c r="W16" s="112"/>
      <c r="X16" s="125" t="s">
        <v>135</v>
      </c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95"/>
      <c r="AL16" s="95"/>
      <c r="AM16" s="95"/>
      <c r="AN16" s="95"/>
      <c r="AO16" s="95"/>
    </row>
    <row r="17" spans="1:31" ht="41.25" customHeight="1">
      <c r="D17" s="103" t="s">
        <v>128</v>
      </c>
      <c r="E17" s="103"/>
      <c r="F17" s="103"/>
      <c r="G17" s="103"/>
      <c r="H17" s="103"/>
      <c r="I17" s="103"/>
      <c r="K17" s="103" t="s">
        <v>132</v>
      </c>
      <c r="L17" s="103"/>
      <c r="M17" s="103"/>
      <c r="N17" s="103"/>
      <c r="O17" s="103"/>
      <c r="P17" s="103"/>
      <c r="R17" s="103" t="s">
        <v>130</v>
      </c>
      <c r="S17" s="103"/>
      <c r="T17" s="103"/>
      <c r="U17" s="103"/>
      <c r="V17" s="103"/>
      <c r="W17" s="103"/>
    </row>
    <row r="18" spans="1:31" ht="41.25" customHeight="1">
      <c r="A18" s="114" t="s">
        <v>6</v>
      </c>
      <c r="B18" s="114"/>
      <c r="C18" s="115"/>
      <c r="D18" s="112">
        <f>K18*30</f>
        <v>473400</v>
      </c>
      <c r="E18" s="112"/>
      <c r="F18" s="112"/>
      <c r="G18" s="112"/>
      <c r="H18" s="112"/>
      <c r="I18" s="112"/>
      <c r="J18" s="94"/>
      <c r="K18" s="112">
        <f>R18*12</f>
        <v>15780</v>
      </c>
      <c r="L18" s="112"/>
      <c r="M18" s="112"/>
      <c r="N18" s="112"/>
      <c r="O18" s="112"/>
      <c r="P18" s="112"/>
      <c r="Q18" s="94"/>
      <c r="R18" s="112">
        <f>T19*1.25</f>
        <v>1315</v>
      </c>
      <c r="S18" s="112"/>
      <c r="T18" s="112"/>
      <c r="U18" s="112"/>
      <c r="V18" s="112"/>
      <c r="W18" s="112"/>
      <c r="AE18" s="89"/>
    </row>
    <row r="19" spans="1:31" ht="41.25" customHeight="1">
      <c r="P19" s="129" t="s">
        <v>129</v>
      </c>
      <c r="Q19" s="129"/>
      <c r="R19" s="129"/>
      <c r="S19" s="129"/>
      <c r="T19" s="116">
        <v>1052</v>
      </c>
      <c r="U19" s="116"/>
      <c r="V19" s="116"/>
      <c r="W19" s="116"/>
    </row>
    <row r="20" spans="1:31" ht="41.25" customHeight="1">
      <c r="D20" s="103" t="s">
        <v>128</v>
      </c>
      <c r="E20" s="103"/>
      <c r="F20" s="103"/>
      <c r="G20" s="103"/>
      <c r="H20" s="103"/>
      <c r="I20" s="103"/>
      <c r="K20" s="103" t="s">
        <v>132</v>
      </c>
      <c r="L20" s="103"/>
      <c r="M20" s="103"/>
      <c r="N20" s="103"/>
      <c r="O20" s="103"/>
      <c r="P20" s="103"/>
      <c r="R20" s="103" t="s">
        <v>130</v>
      </c>
      <c r="S20" s="103"/>
      <c r="T20" s="103"/>
      <c r="U20" s="103"/>
      <c r="V20" s="103"/>
      <c r="W20" s="103"/>
    </row>
    <row r="21" spans="1:31" ht="41.25" customHeight="1">
      <c r="A21" s="114" t="s">
        <v>5</v>
      </c>
      <c r="B21" s="114"/>
      <c r="C21" s="115"/>
      <c r="D21" s="112">
        <f>K21*30</f>
        <v>540000</v>
      </c>
      <c r="E21" s="112"/>
      <c r="F21" s="112"/>
      <c r="G21" s="112"/>
      <c r="H21" s="112"/>
      <c r="I21" s="112"/>
      <c r="J21" s="94"/>
      <c r="K21" s="112">
        <f>R21*12</f>
        <v>18000</v>
      </c>
      <c r="L21" s="112"/>
      <c r="M21" s="112"/>
      <c r="N21" s="112"/>
      <c r="O21" s="112"/>
      <c r="P21" s="112"/>
      <c r="Q21" s="94"/>
      <c r="R21" s="112">
        <v>1500</v>
      </c>
      <c r="S21" s="112"/>
      <c r="T21" s="112"/>
      <c r="U21" s="112"/>
      <c r="V21" s="112"/>
      <c r="W21" s="112"/>
    </row>
    <row r="22" spans="1:31" ht="41.25" customHeight="1">
      <c r="P22" s="129" t="s">
        <v>129</v>
      </c>
      <c r="Q22" s="129"/>
      <c r="R22" s="129"/>
      <c r="S22" s="129"/>
      <c r="T22" s="116">
        <v>1052</v>
      </c>
      <c r="U22" s="116"/>
      <c r="V22" s="116"/>
      <c r="W22" s="116"/>
    </row>
    <row r="23" spans="1:31" ht="41.25" customHeight="1"/>
    <row r="24" spans="1:31" ht="41.25" customHeight="1">
      <c r="A24" s="124" t="s">
        <v>131</v>
      </c>
      <c r="B24" s="124"/>
      <c r="C24" s="124"/>
      <c r="D24" s="124"/>
      <c r="E24" s="124"/>
      <c r="F24" s="124"/>
      <c r="G24" s="124"/>
      <c r="H24" s="135" t="s">
        <v>133</v>
      </c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</row>
    <row r="25" spans="1:31" ht="41.25" customHeight="1" thickBot="1">
      <c r="D25" s="135" t="s">
        <v>128</v>
      </c>
      <c r="E25" s="135"/>
      <c r="F25" s="135"/>
      <c r="G25" s="135"/>
      <c r="I25" s="135" t="s">
        <v>134</v>
      </c>
      <c r="J25" s="135"/>
      <c r="K25" s="135"/>
      <c r="L25" s="135"/>
      <c r="N25" s="135" t="s">
        <v>130</v>
      </c>
      <c r="O25" s="135"/>
      <c r="P25" s="135"/>
      <c r="Q25" s="135"/>
      <c r="S25" s="103" t="s">
        <v>95</v>
      </c>
      <c r="T25" s="103"/>
      <c r="U25" s="135" t="s">
        <v>136</v>
      </c>
      <c r="V25" s="135"/>
      <c r="W25" s="135"/>
      <c r="X25" s="103" t="s">
        <v>12</v>
      </c>
      <c r="Y25" s="103"/>
      <c r="Z25" s="103"/>
      <c r="AB25" s="135" t="s">
        <v>137</v>
      </c>
      <c r="AC25" s="135"/>
      <c r="AD25" s="135"/>
      <c r="AE25" s="135"/>
    </row>
    <row r="26" spans="1:31" ht="41.25" customHeight="1" thickBot="1">
      <c r="A26" s="131" t="s">
        <v>6</v>
      </c>
      <c r="B26" s="131"/>
      <c r="C26" s="131"/>
      <c r="D26" s="136">
        <f>AB26*30</f>
        <v>512760</v>
      </c>
      <c r="E26" s="137"/>
      <c r="F26" s="137"/>
      <c r="G26" s="138"/>
      <c r="H26" s="98"/>
      <c r="I26" s="141">
        <f>N26*8</f>
        <v>10520</v>
      </c>
      <c r="J26" s="141"/>
      <c r="K26" s="141"/>
      <c r="L26" s="141"/>
      <c r="M26" s="99"/>
      <c r="N26" s="141">
        <f>O27*1.25</f>
        <v>1315</v>
      </c>
      <c r="O26" s="141"/>
      <c r="P26" s="141"/>
      <c r="Q26" s="141"/>
      <c r="R26" s="97"/>
      <c r="S26" s="100">
        <v>4</v>
      </c>
      <c r="T26" s="101" t="s">
        <v>8</v>
      </c>
      <c r="U26" s="132">
        <v>1643</v>
      </c>
      <c r="V26" s="133"/>
      <c r="W26" s="134"/>
      <c r="X26" s="142">
        <f>S26*U26</f>
        <v>6572</v>
      </c>
      <c r="Y26" s="143"/>
      <c r="Z26" s="144"/>
      <c r="AA26" s="98"/>
      <c r="AB26" s="139">
        <f>I26+X26</f>
        <v>17092</v>
      </c>
      <c r="AC26" s="128"/>
      <c r="AD26" s="128"/>
      <c r="AE26" s="128"/>
    </row>
    <row r="27" spans="1:31" ht="41.25" customHeight="1">
      <c r="K27" s="129" t="s">
        <v>129</v>
      </c>
      <c r="L27" s="129"/>
      <c r="M27" s="129"/>
      <c r="N27" s="130"/>
      <c r="O27" s="112">
        <v>1052</v>
      </c>
      <c r="P27" s="112"/>
      <c r="Q27" s="112"/>
      <c r="R27" s="96"/>
    </row>
  </sheetData>
  <mergeCells count="61">
    <mergeCell ref="P19:S19"/>
    <mergeCell ref="D17:I17"/>
    <mergeCell ref="A26:C26"/>
    <mergeCell ref="U26:W26"/>
    <mergeCell ref="U25:W25"/>
    <mergeCell ref="D26:G26"/>
    <mergeCell ref="D25:G25"/>
    <mergeCell ref="I25:L25"/>
    <mergeCell ref="I26:L26"/>
    <mergeCell ref="N26:Q26"/>
    <mergeCell ref="N25:Q25"/>
    <mergeCell ref="X16:AJ16"/>
    <mergeCell ref="Z8:AD9"/>
    <mergeCell ref="K8:P9"/>
    <mergeCell ref="R8:W9"/>
    <mergeCell ref="O27:Q27"/>
    <mergeCell ref="K27:N27"/>
    <mergeCell ref="S25:T25"/>
    <mergeCell ref="AB26:AE26"/>
    <mergeCell ref="H14:S14"/>
    <mergeCell ref="P22:S22"/>
    <mergeCell ref="D20:I20"/>
    <mergeCell ref="H24:T24"/>
    <mergeCell ref="X26:Z26"/>
    <mergeCell ref="X25:Z25"/>
    <mergeCell ref="AB25:AE25"/>
    <mergeCell ref="A24:G24"/>
    <mergeCell ref="D2:I2"/>
    <mergeCell ref="K2:P2"/>
    <mergeCell ref="R3:W4"/>
    <mergeCell ref="R1:W2"/>
    <mergeCell ref="D3:I4"/>
    <mergeCell ref="K3:P4"/>
    <mergeCell ref="A3:C4"/>
    <mergeCell ref="A16:C16"/>
    <mergeCell ref="K15:P15"/>
    <mergeCell ref="K16:P16"/>
    <mergeCell ref="T22:W22"/>
    <mergeCell ref="K20:P20"/>
    <mergeCell ref="R20:W20"/>
    <mergeCell ref="A18:C18"/>
    <mergeCell ref="D18:I18"/>
    <mergeCell ref="K18:P18"/>
    <mergeCell ref="R18:W18"/>
    <mergeCell ref="T19:W19"/>
    <mergeCell ref="A21:C21"/>
    <mergeCell ref="D21:I21"/>
    <mergeCell ref="K21:P21"/>
    <mergeCell ref="R21:W21"/>
    <mergeCell ref="R7:W7"/>
    <mergeCell ref="R15:W15"/>
    <mergeCell ref="K17:P17"/>
    <mergeCell ref="R17:W17"/>
    <mergeCell ref="R16:W16"/>
    <mergeCell ref="D7:I7"/>
    <mergeCell ref="K7:P7"/>
    <mergeCell ref="D8:I9"/>
    <mergeCell ref="A8:C9"/>
    <mergeCell ref="D16:I16"/>
    <mergeCell ref="A14:G14"/>
    <mergeCell ref="D15:I15"/>
  </mergeCells>
  <phoneticPr fontId="1"/>
  <pageMargins left="1.05" right="0.23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5F977-7287-4E1E-A3F7-74C42ACA7FD0}">
  <dimension ref="A1:S27"/>
  <sheetViews>
    <sheetView workbookViewId="0">
      <selection activeCell="M5" sqref="M5"/>
    </sheetView>
  </sheetViews>
  <sheetFormatPr defaultRowHeight="42" customHeight="1"/>
  <cols>
    <col min="1" max="2" width="9" style="39"/>
    <col min="3" max="3" width="8.125" style="59" customWidth="1"/>
    <col min="4" max="4" width="2.625" style="39" customWidth="1"/>
    <col min="5" max="5" width="13.5" style="39" customWidth="1"/>
    <col min="6" max="6" width="10" style="39" customWidth="1"/>
    <col min="7" max="7" width="12.625" style="39" customWidth="1"/>
    <col min="8" max="9" width="10" style="39" customWidth="1"/>
    <col min="10" max="16384" width="9" style="39"/>
  </cols>
  <sheetData>
    <row r="1" spans="1:19" ht="42" customHeight="1">
      <c r="A1" s="145" t="s">
        <v>17</v>
      </c>
      <c r="B1" s="145"/>
      <c r="C1" s="145"/>
      <c r="D1" s="145"/>
      <c r="E1" s="145"/>
      <c r="F1" s="145"/>
      <c r="G1" s="145"/>
      <c r="H1" s="145"/>
      <c r="I1" s="145"/>
    </row>
    <row r="2" spans="1:19" ht="42" customHeight="1" thickBot="1">
      <c r="A2" s="166"/>
      <c r="B2" s="166"/>
      <c r="C2" s="166"/>
      <c r="D2" s="166"/>
      <c r="E2" s="166"/>
      <c r="F2" s="166"/>
      <c r="G2" s="166"/>
      <c r="H2" s="166"/>
      <c r="I2" s="166"/>
      <c r="S2" s="102" t="s">
        <v>139</v>
      </c>
    </row>
    <row r="3" spans="1:19" ht="42" customHeight="1" thickBot="1">
      <c r="A3" s="152" t="s">
        <v>13</v>
      </c>
      <c r="B3" s="153"/>
      <c r="C3" s="153"/>
      <c r="D3" s="153"/>
      <c r="E3" s="153"/>
      <c r="F3" s="153"/>
      <c r="G3" s="153"/>
      <c r="H3" s="153" t="s">
        <v>14</v>
      </c>
      <c r="I3" s="154"/>
      <c r="L3" s="41"/>
      <c r="M3" s="41"/>
      <c r="N3" s="41"/>
      <c r="S3" s="102" t="s">
        <v>140</v>
      </c>
    </row>
    <row r="4" spans="1:19" ht="42" customHeight="1">
      <c r="A4" s="158" t="s">
        <v>72</v>
      </c>
      <c r="B4" s="159"/>
      <c r="C4" s="159"/>
      <c r="D4" s="159"/>
      <c r="E4" s="159"/>
      <c r="F4" s="159"/>
      <c r="G4" s="159"/>
      <c r="H4" s="146">
        <v>15000</v>
      </c>
      <c r="I4" s="147"/>
      <c r="S4" s="102" t="s">
        <v>141</v>
      </c>
    </row>
    <row r="5" spans="1:19" ht="42" customHeight="1" thickBot="1">
      <c r="A5" s="160" t="s">
        <v>125</v>
      </c>
      <c r="B5" s="161"/>
      <c r="C5" s="161"/>
      <c r="D5" s="161"/>
      <c r="E5" s="161"/>
      <c r="F5" s="161"/>
      <c r="G5" s="161"/>
      <c r="H5" s="148">
        <f>E9+E10+E11</f>
        <v>9450</v>
      </c>
      <c r="I5" s="149"/>
    </row>
    <row r="6" spans="1:19" ht="42" customHeight="1" thickBot="1">
      <c r="A6" s="38"/>
      <c r="B6" s="38"/>
      <c r="C6" s="38"/>
      <c r="D6" s="38"/>
      <c r="E6" s="38"/>
      <c r="F6" s="38"/>
      <c r="G6" s="38"/>
      <c r="H6" s="43"/>
      <c r="I6" s="43"/>
    </row>
    <row r="7" spans="1:19" ht="42" customHeight="1" thickBot="1">
      <c r="A7" s="152" t="s">
        <v>61</v>
      </c>
      <c r="B7" s="153"/>
      <c r="C7" s="153" t="s">
        <v>62</v>
      </c>
      <c r="D7" s="153"/>
      <c r="E7" s="40" t="s">
        <v>63</v>
      </c>
      <c r="F7" s="153" t="s">
        <v>64</v>
      </c>
      <c r="G7" s="153"/>
      <c r="H7" s="153"/>
      <c r="I7" s="154"/>
    </row>
    <row r="8" spans="1:19" ht="42" customHeight="1">
      <c r="A8" s="150" t="s">
        <v>60</v>
      </c>
      <c r="B8" s="151"/>
      <c r="C8" s="44">
        <v>100</v>
      </c>
      <c r="D8" s="45" t="s">
        <v>65</v>
      </c>
      <c r="E8" s="42">
        <f>H4</f>
        <v>15000</v>
      </c>
      <c r="F8" s="155" t="s">
        <v>142</v>
      </c>
      <c r="G8" s="155"/>
      <c r="H8" s="155"/>
      <c r="I8" s="156"/>
    </row>
    <row r="9" spans="1:19" ht="42" customHeight="1">
      <c r="A9" s="167" t="s">
        <v>66</v>
      </c>
      <c r="B9" s="168"/>
      <c r="C9" s="46">
        <v>41</v>
      </c>
      <c r="D9" s="47" t="s">
        <v>65</v>
      </c>
      <c r="E9" s="48">
        <f>E8*0.41</f>
        <v>6150</v>
      </c>
      <c r="F9" s="177" t="s">
        <v>126</v>
      </c>
      <c r="G9" s="177"/>
      <c r="H9" s="177"/>
      <c r="I9" s="178"/>
    </row>
    <row r="10" spans="1:19" ht="42" customHeight="1">
      <c r="A10" s="167" t="s">
        <v>67</v>
      </c>
      <c r="B10" s="168"/>
      <c r="C10" s="46">
        <v>7</v>
      </c>
      <c r="D10" s="47" t="s">
        <v>65</v>
      </c>
      <c r="E10" s="48">
        <f>E8*0.07</f>
        <v>1050</v>
      </c>
      <c r="F10" s="177" t="s">
        <v>68</v>
      </c>
      <c r="G10" s="177"/>
      <c r="H10" s="177"/>
      <c r="I10" s="178"/>
    </row>
    <row r="11" spans="1:19" ht="42" customHeight="1" thickBot="1">
      <c r="A11" s="169" t="s">
        <v>16</v>
      </c>
      <c r="B11" s="170"/>
      <c r="C11" s="49">
        <v>12</v>
      </c>
      <c r="D11" s="50" t="s">
        <v>65</v>
      </c>
      <c r="E11" s="51">
        <f>E8*0.15</f>
        <v>2250</v>
      </c>
      <c r="F11" s="179" t="s">
        <v>69</v>
      </c>
      <c r="G11" s="179"/>
      <c r="H11" s="179"/>
      <c r="I11" s="180"/>
    </row>
    <row r="12" spans="1:19" ht="42" customHeight="1" thickBot="1">
      <c r="A12" s="171" t="s">
        <v>70</v>
      </c>
      <c r="B12" s="172"/>
      <c r="C12" s="153" t="s">
        <v>71</v>
      </c>
      <c r="D12" s="153"/>
      <c r="E12" s="52">
        <f>SUM(E8:E11)</f>
        <v>24450</v>
      </c>
      <c r="F12" s="164" t="s">
        <v>73</v>
      </c>
      <c r="G12" s="164"/>
      <c r="H12" s="164"/>
      <c r="I12" s="165"/>
    </row>
    <row r="13" spans="1:19" ht="42" customHeight="1" thickBot="1">
      <c r="A13" s="173" t="s">
        <v>74</v>
      </c>
      <c r="B13" s="174"/>
      <c r="C13" s="53">
        <v>10</v>
      </c>
      <c r="D13" s="54" t="s">
        <v>65</v>
      </c>
      <c r="E13" s="55">
        <f>E12*0.1</f>
        <v>2445</v>
      </c>
      <c r="F13" s="162"/>
      <c r="G13" s="162"/>
      <c r="H13" s="162"/>
      <c r="I13" s="163"/>
    </row>
    <row r="14" spans="1:19" ht="42" customHeight="1" thickBot="1">
      <c r="A14" s="175" t="s">
        <v>75</v>
      </c>
      <c r="B14" s="176"/>
      <c r="C14" s="56"/>
      <c r="D14" s="57"/>
      <c r="E14" s="58">
        <f>SUM(E12:E13)</f>
        <v>26895</v>
      </c>
      <c r="F14" s="164"/>
      <c r="G14" s="164"/>
      <c r="H14" s="164"/>
      <c r="I14" s="165"/>
    </row>
    <row r="15" spans="1:19" ht="42" customHeight="1">
      <c r="A15" s="157"/>
      <c r="B15" s="157"/>
      <c r="E15" s="60"/>
      <c r="F15" s="61"/>
      <c r="G15" s="61"/>
      <c r="H15" s="61"/>
      <c r="I15" s="61"/>
    </row>
    <row r="16" spans="1:19" ht="42" customHeight="1">
      <c r="A16" s="61"/>
      <c r="B16" s="61"/>
      <c r="E16" s="60"/>
      <c r="F16" s="61"/>
      <c r="G16" s="61"/>
      <c r="H16" s="61"/>
      <c r="I16" s="61"/>
    </row>
    <row r="17" spans="1:9" ht="42" customHeight="1">
      <c r="A17" s="61"/>
      <c r="B17" s="61"/>
      <c r="E17" s="60"/>
      <c r="F17" s="61"/>
      <c r="G17" s="61"/>
      <c r="H17" s="61"/>
      <c r="I17" s="61"/>
    </row>
    <row r="18" spans="1:9" ht="42" customHeight="1">
      <c r="A18" s="61"/>
      <c r="B18" s="61"/>
      <c r="E18" s="60"/>
      <c r="F18" s="61"/>
      <c r="G18" s="61"/>
      <c r="H18" s="61"/>
      <c r="I18" s="61"/>
    </row>
    <row r="19" spans="1:9" ht="42" customHeight="1">
      <c r="A19" s="61"/>
      <c r="B19" s="61"/>
      <c r="E19" s="60"/>
      <c r="F19" s="61"/>
      <c r="G19" s="61"/>
      <c r="H19" s="61"/>
      <c r="I19" s="61"/>
    </row>
    <row r="20" spans="1:9" ht="42" customHeight="1">
      <c r="A20" s="61"/>
      <c r="B20" s="61"/>
      <c r="C20" s="61"/>
      <c r="D20" s="61"/>
      <c r="E20" s="61"/>
      <c r="F20" s="61"/>
      <c r="G20" s="61"/>
      <c r="H20" s="60"/>
      <c r="I20" s="60"/>
    </row>
    <row r="21" spans="1:9" ht="42" customHeight="1">
      <c r="A21" s="61"/>
      <c r="B21" s="61"/>
      <c r="C21" s="61"/>
      <c r="D21" s="61"/>
      <c r="E21" s="61"/>
      <c r="F21" s="61"/>
      <c r="G21" s="61"/>
      <c r="H21" s="60"/>
      <c r="I21" s="60"/>
    </row>
    <row r="22" spans="1:9" ht="42" customHeight="1">
      <c r="A22" s="61"/>
      <c r="B22" s="61"/>
      <c r="C22" s="61"/>
      <c r="D22" s="61"/>
      <c r="E22" s="61"/>
      <c r="F22" s="61"/>
      <c r="G22" s="61"/>
      <c r="H22" s="60"/>
      <c r="I22" s="60"/>
    </row>
    <row r="23" spans="1:9" ht="42" customHeight="1">
      <c r="A23" s="61"/>
      <c r="B23" s="61"/>
      <c r="C23" s="61"/>
      <c r="D23" s="61"/>
      <c r="E23" s="61"/>
      <c r="F23" s="61"/>
      <c r="G23" s="61"/>
      <c r="H23" s="60"/>
      <c r="I23" s="60"/>
    </row>
    <row r="24" spans="1:9" ht="42" customHeight="1">
      <c r="A24" s="61"/>
      <c r="B24" s="61"/>
      <c r="C24" s="61"/>
      <c r="D24" s="61"/>
      <c r="E24" s="61"/>
      <c r="F24" s="61"/>
      <c r="G24" s="61"/>
      <c r="H24" s="60"/>
      <c r="I24" s="60"/>
    </row>
    <row r="25" spans="1:9" ht="42" customHeight="1">
      <c r="A25" s="61"/>
      <c r="B25" s="61"/>
      <c r="C25" s="61"/>
      <c r="D25" s="61"/>
      <c r="E25" s="61"/>
      <c r="F25" s="61"/>
      <c r="G25" s="61"/>
      <c r="H25" s="60"/>
      <c r="I25" s="60"/>
    </row>
    <row r="26" spans="1:9" ht="42" customHeight="1">
      <c r="A26" s="61"/>
      <c r="B26" s="61"/>
      <c r="C26" s="61"/>
      <c r="D26" s="61"/>
      <c r="E26" s="61"/>
      <c r="F26" s="61"/>
      <c r="G26" s="61"/>
    </row>
    <row r="27" spans="1:9" ht="42" customHeight="1">
      <c r="A27" s="61"/>
      <c r="B27" s="61"/>
      <c r="C27" s="61"/>
      <c r="D27" s="61"/>
      <c r="E27" s="61"/>
      <c r="F27" s="61"/>
      <c r="G27" s="61"/>
    </row>
  </sheetData>
  <mergeCells count="27">
    <mergeCell ref="F10:I10"/>
    <mergeCell ref="F11:I11"/>
    <mergeCell ref="F12:I12"/>
    <mergeCell ref="A15:B15"/>
    <mergeCell ref="A3:G3"/>
    <mergeCell ref="H3:I3"/>
    <mergeCell ref="A4:G4"/>
    <mergeCell ref="A5:G5"/>
    <mergeCell ref="F13:I13"/>
    <mergeCell ref="F14:I14"/>
    <mergeCell ref="A9:B9"/>
    <mergeCell ref="A10:B10"/>
    <mergeCell ref="A11:B11"/>
    <mergeCell ref="A12:B12"/>
    <mergeCell ref="A13:B13"/>
    <mergeCell ref="A14:B14"/>
    <mergeCell ref="C7:D7"/>
    <mergeCell ref="C12:D12"/>
    <mergeCell ref="F9:I9"/>
    <mergeCell ref="A1:I1"/>
    <mergeCell ref="H4:I4"/>
    <mergeCell ref="H5:I5"/>
    <mergeCell ref="A8:B8"/>
    <mergeCell ref="A7:B7"/>
    <mergeCell ref="F7:I7"/>
    <mergeCell ref="F8:I8"/>
    <mergeCell ref="A2:I2"/>
  </mergeCells>
  <phoneticPr fontId="1"/>
  <pageMargins left="0.5" right="0.25" top="0.75" bottom="0.3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8765-A022-4B6D-9DAC-FB987DD69F14}">
  <dimension ref="A1:N29"/>
  <sheetViews>
    <sheetView workbookViewId="0">
      <selection activeCell="K20" sqref="K20"/>
    </sheetView>
  </sheetViews>
  <sheetFormatPr defaultRowHeight="23.25" customHeight="1"/>
  <cols>
    <col min="1" max="2" width="9" style="2"/>
    <col min="3" max="3" width="8.125" style="5" customWidth="1"/>
    <col min="4" max="4" width="2.625" style="2" customWidth="1"/>
    <col min="5" max="5" width="13.5" style="2" customWidth="1"/>
    <col min="6" max="6" width="10" style="2" customWidth="1"/>
    <col min="7" max="7" width="12.625" style="2" customWidth="1"/>
    <col min="8" max="9" width="10" style="2" customWidth="1"/>
    <col min="10" max="16384" width="9" style="2"/>
  </cols>
  <sheetData>
    <row r="1" spans="1:14" ht="23.25" customHeight="1">
      <c r="A1" s="186" t="s">
        <v>78</v>
      </c>
      <c r="B1" s="186"/>
      <c r="C1" s="186"/>
      <c r="D1" s="186"/>
      <c r="E1" s="186"/>
      <c r="F1" s="186"/>
      <c r="G1" s="186"/>
      <c r="H1" s="186"/>
      <c r="I1" s="186"/>
    </row>
    <row r="2" spans="1:14" ht="23.25" customHeight="1">
      <c r="A2" s="187"/>
      <c r="B2" s="187"/>
      <c r="C2" s="187"/>
      <c r="D2" s="187"/>
      <c r="E2" s="187"/>
      <c r="F2" s="187"/>
      <c r="G2" s="187"/>
      <c r="H2" s="187"/>
      <c r="I2" s="187"/>
    </row>
    <row r="3" spans="1:14" ht="36" customHeight="1" thickBot="1">
      <c r="A3" s="185" t="s">
        <v>76</v>
      </c>
      <c r="B3" s="185"/>
      <c r="C3" s="185"/>
      <c r="D3" s="185"/>
      <c r="E3" s="3"/>
      <c r="F3" s="3"/>
      <c r="G3" s="3"/>
      <c r="H3" s="4"/>
      <c r="I3" s="4"/>
    </row>
    <row r="4" spans="1:14" ht="23.25" customHeight="1" thickBot="1">
      <c r="A4" s="188" t="s">
        <v>13</v>
      </c>
      <c r="B4" s="189"/>
      <c r="C4" s="189"/>
      <c r="D4" s="189"/>
      <c r="E4" s="189"/>
      <c r="F4" s="189"/>
      <c r="G4" s="189"/>
      <c r="H4" s="189" t="s">
        <v>14</v>
      </c>
      <c r="I4" s="190"/>
      <c r="L4"/>
      <c r="M4"/>
      <c r="N4"/>
    </row>
    <row r="5" spans="1:14" ht="23.25" customHeight="1">
      <c r="A5" s="191" t="s">
        <v>15</v>
      </c>
      <c r="B5" s="192"/>
      <c r="C5" s="192"/>
      <c r="D5" s="192"/>
      <c r="E5" s="192"/>
      <c r="F5" s="192"/>
      <c r="G5" s="192"/>
      <c r="H5" s="193">
        <v>12000</v>
      </c>
      <c r="I5" s="194"/>
    </row>
    <row r="6" spans="1:14" ht="23.25" customHeight="1" thickBot="1">
      <c r="A6" s="195" t="s">
        <v>125</v>
      </c>
      <c r="B6" s="196"/>
      <c r="C6" s="196"/>
      <c r="D6" s="196"/>
      <c r="E6" s="196"/>
      <c r="F6" s="196"/>
      <c r="G6" s="196"/>
      <c r="H6" s="197">
        <f>E10+E11+E12</f>
        <v>7560</v>
      </c>
      <c r="I6" s="198"/>
    </row>
    <row r="7" spans="1:14" ht="23.25" customHeight="1" thickBot="1">
      <c r="A7" s="218"/>
      <c r="B7" s="218"/>
      <c r="C7" s="218"/>
      <c r="D7" s="218"/>
      <c r="E7" s="218"/>
      <c r="F7" s="218"/>
      <c r="G7" s="218"/>
      <c r="H7" s="218"/>
      <c r="I7" s="218"/>
    </row>
    <row r="8" spans="1:14" ht="23.25" customHeight="1" thickBot="1">
      <c r="A8" s="188" t="s">
        <v>61</v>
      </c>
      <c r="B8" s="189"/>
      <c r="C8" s="189" t="s">
        <v>62</v>
      </c>
      <c r="D8" s="189"/>
      <c r="E8" s="30" t="s">
        <v>63</v>
      </c>
      <c r="F8" s="189" t="s">
        <v>64</v>
      </c>
      <c r="G8" s="189"/>
      <c r="H8" s="189"/>
      <c r="I8" s="190"/>
    </row>
    <row r="9" spans="1:14" ht="45" customHeight="1">
      <c r="A9" s="181" t="s">
        <v>60</v>
      </c>
      <c r="B9" s="182"/>
      <c r="C9" s="28">
        <v>100</v>
      </c>
      <c r="D9" s="29" t="s">
        <v>65</v>
      </c>
      <c r="E9" s="37">
        <f>H5</f>
        <v>12000</v>
      </c>
      <c r="F9" s="183" t="s">
        <v>79</v>
      </c>
      <c r="G9" s="183"/>
      <c r="H9" s="183"/>
      <c r="I9" s="184"/>
    </row>
    <row r="10" spans="1:14" ht="23.25" customHeight="1">
      <c r="A10" s="199" t="s">
        <v>66</v>
      </c>
      <c r="B10" s="200"/>
      <c r="C10" s="24">
        <v>41</v>
      </c>
      <c r="D10" s="23" t="s">
        <v>65</v>
      </c>
      <c r="E10" s="22">
        <f>E9*0.41</f>
        <v>4920</v>
      </c>
      <c r="F10" s="201" t="s">
        <v>126</v>
      </c>
      <c r="G10" s="201"/>
      <c r="H10" s="201"/>
      <c r="I10" s="202"/>
    </row>
    <row r="11" spans="1:14" ht="23.25" customHeight="1">
      <c r="A11" s="199" t="s">
        <v>67</v>
      </c>
      <c r="B11" s="200"/>
      <c r="C11" s="24">
        <v>7</v>
      </c>
      <c r="D11" s="23" t="s">
        <v>65</v>
      </c>
      <c r="E11" s="22">
        <f>E9*0.07</f>
        <v>840.00000000000011</v>
      </c>
      <c r="F11" s="201" t="s">
        <v>68</v>
      </c>
      <c r="G11" s="201"/>
      <c r="H11" s="201"/>
      <c r="I11" s="202"/>
    </row>
    <row r="12" spans="1:14" ht="23.25" customHeight="1" thickBot="1">
      <c r="A12" s="203" t="s">
        <v>16</v>
      </c>
      <c r="B12" s="204"/>
      <c r="C12" s="25">
        <v>12</v>
      </c>
      <c r="D12" s="26" t="s">
        <v>65</v>
      </c>
      <c r="E12" s="27">
        <f>E9*0.15</f>
        <v>1800</v>
      </c>
      <c r="F12" s="205" t="s">
        <v>69</v>
      </c>
      <c r="G12" s="205"/>
      <c r="H12" s="205"/>
      <c r="I12" s="206"/>
    </row>
    <row r="13" spans="1:14" ht="23.25" customHeight="1" thickBot="1">
      <c r="A13" s="215" t="s">
        <v>70</v>
      </c>
      <c r="B13" s="216"/>
      <c r="C13" s="217" t="s">
        <v>71</v>
      </c>
      <c r="D13" s="217"/>
      <c r="E13" s="36">
        <f>SUM(E9:E12)</f>
        <v>19560</v>
      </c>
      <c r="F13" s="207" t="s">
        <v>73</v>
      </c>
      <c r="G13" s="207"/>
      <c r="H13" s="207"/>
      <c r="I13" s="208"/>
    </row>
    <row r="14" spans="1:14" ht="23.25" customHeight="1" thickBot="1">
      <c r="A14" s="209" t="s">
        <v>74</v>
      </c>
      <c r="B14" s="210"/>
      <c r="C14" s="31">
        <v>10</v>
      </c>
      <c r="D14" s="32" t="s">
        <v>65</v>
      </c>
      <c r="E14" s="33">
        <f>E13*0.1</f>
        <v>1956</v>
      </c>
      <c r="F14" s="211"/>
      <c r="G14" s="211"/>
      <c r="H14" s="211"/>
      <c r="I14" s="212"/>
    </row>
    <row r="15" spans="1:14" ht="23.25" customHeight="1" thickBot="1">
      <c r="A15" s="213" t="s">
        <v>75</v>
      </c>
      <c r="B15" s="214"/>
      <c r="C15" s="34"/>
      <c r="D15" s="35"/>
      <c r="E15" s="36">
        <f>SUM(E13:E14)</f>
        <v>21516</v>
      </c>
      <c r="F15" s="207"/>
      <c r="G15" s="207"/>
      <c r="H15" s="207"/>
      <c r="I15" s="208"/>
    </row>
    <row r="16" spans="1:14" ht="23.25" customHeight="1">
      <c r="A16" s="219"/>
      <c r="B16" s="219"/>
      <c r="E16" s="21"/>
      <c r="F16" s="186"/>
      <c r="G16" s="186"/>
      <c r="H16" s="186"/>
      <c r="I16" s="186"/>
    </row>
    <row r="17" spans="1:9" ht="28.5" customHeight="1" thickBot="1">
      <c r="A17" s="185" t="s">
        <v>77</v>
      </c>
      <c r="B17" s="185"/>
      <c r="C17" s="185"/>
      <c r="D17" s="185"/>
      <c r="E17" s="3"/>
      <c r="F17" s="3"/>
      <c r="G17" s="3"/>
      <c r="H17" s="4"/>
      <c r="I17" s="4"/>
    </row>
    <row r="18" spans="1:9" ht="23.25" customHeight="1" thickBot="1">
      <c r="A18" s="188" t="s">
        <v>13</v>
      </c>
      <c r="B18" s="189"/>
      <c r="C18" s="189"/>
      <c r="D18" s="189"/>
      <c r="E18" s="189"/>
      <c r="F18" s="189"/>
      <c r="G18" s="189"/>
      <c r="H18" s="189" t="s">
        <v>14</v>
      </c>
      <c r="I18" s="190"/>
    </row>
    <row r="19" spans="1:9" ht="23.25" customHeight="1">
      <c r="A19" s="191" t="s">
        <v>15</v>
      </c>
      <c r="B19" s="192"/>
      <c r="C19" s="192"/>
      <c r="D19" s="192"/>
      <c r="E19" s="192"/>
      <c r="F19" s="192"/>
      <c r="G19" s="192"/>
      <c r="H19" s="193">
        <v>20000</v>
      </c>
      <c r="I19" s="194"/>
    </row>
    <row r="20" spans="1:9" ht="23.25" customHeight="1" thickBot="1">
      <c r="A20" s="195" t="s">
        <v>125</v>
      </c>
      <c r="B20" s="196"/>
      <c r="C20" s="196"/>
      <c r="D20" s="196"/>
      <c r="E20" s="196"/>
      <c r="F20" s="196"/>
      <c r="G20" s="196"/>
      <c r="H20" s="197">
        <f>E24+E25+E26</f>
        <v>12600</v>
      </c>
      <c r="I20" s="198"/>
    </row>
    <row r="21" spans="1:9" ht="21" customHeight="1" thickBot="1">
      <c r="A21" s="185"/>
      <c r="B21" s="185"/>
      <c r="C21" s="185"/>
      <c r="D21" s="185"/>
      <c r="E21" s="3"/>
      <c r="F21" s="3"/>
      <c r="G21" s="3"/>
      <c r="H21" s="4"/>
      <c r="I21" s="4"/>
    </row>
    <row r="22" spans="1:9" ht="23.25" customHeight="1" thickBot="1">
      <c r="A22" s="188" t="s">
        <v>61</v>
      </c>
      <c r="B22" s="189"/>
      <c r="C22" s="189" t="s">
        <v>62</v>
      </c>
      <c r="D22" s="189"/>
      <c r="E22" s="30" t="s">
        <v>63</v>
      </c>
      <c r="F22" s="189" t="s">
        <v>64</v>
      </c>
      <c r="G22" s="189"/>
      <c r="H22" s="189"/>
      <c r="I22" s="190"/>
    </row>
    <row r="23" spans="1:9" ht="45" customHeight="1">
      <c r="A23" s="181" t="s">
        <v>60</v>
      </c>
      <c r="B23" s="182"/>
      <c r="C23" s="28">
        <v>100</v>
      </c>
      <c r="D23" s="29" t="s">
        <v>65</v>
      </c>
      <c r="E23" s="37">
        <f>H19</f>
        <v>20000</v>
      </c>
      <c r="F23" s="183" t="s">
        <v>80</v>
      </c>
      <c r="G23" s="183"/>
      <c r="H23" s="183"/>
      <c r="I23" s="184"/>
    </row>
    <row r="24" spans="1:9" ht="23.25" customHeight="1">
      <c r="A24" s="199" t="s">
        <v>66</v>
      </c>
      <c r="B24" s="200"/>
      <c r="C24" s="24">
        <v>41</v>
      </c>
      <c r="D24" s="23" t="s">
        <v>65</v>
      </c>
      <c r="E24" s="22">
        <f>E23*0.41</f>
        <v>8200</v>
      </c>
      <c r="F24" s="201" t="s">
        <v>126</v>
      </c>
      <c r="G24" s="201"/>
      <c r="H24" s="201"/>
      <c r="I24" s="202"/>
    </row>
    <row r="25" spans="1:9" ht="23.25" customHeight="1">
      <c r="A25" s="199" t="s">
        <v>67</v>
      </c>
      <c r="B25" s="200"/>
      <c r="C25" s="24">
        <v>7</v>
      </c>
      <c r="D25" s="23" t="s">
        <v>65</v>
      </c>
      <c r="E25" s="22">
        <f>E23*0.07</f>
        <v>1400.0000000000002</v>
      </c>
      <c r="F25" s="201" t="s">
        <v>68</v>
      </c>
      <c r="G25" s="201"/>
      <c r="H25" s="201"/>
      <c r="I25" s="202"/>
    </row>
    <row r="26" spans="1:9" ht="23.25" customHeight="1" thickBot="1">
      <c r="A26" s="203" t="s">
        <v>16</v>
      </c>
      <c r="B26" s="204"/>
      <c r="C26" s="25">
        <v>12</v>
      </c>
      <c r="D26" s="26" t="s">
        <v>65</v>
      </c>
      <c r="E26" s="27">
        <f>E23*0.15</f>
        <v>3000</v>
      </c>
      <c r="F26" s="205" t="s">
        <v>69</v>
      </c>
      <c r="G26" s="205"/>
      <c r="H26" s="205"/>
      <c r="I26" s="206"/>
    </row>
    <row r="27" spans="1:9" ht="23.25" customHeight="1" thickBot="1">
      <c r="A27" s="215" t="s">
        <v>70</v>
      </c>
      <c r="B27" s="216"/>
      <c r="C27" s="217" t="s">
        <v>71</v>
      </c>
      <c r="D27" s="217"/>
      <c r="E27" s="36">
        <f>SUM(E23:E26)</f>
        <v>32600</v>
      </c>
      <c r="F27" s="207" t="s">
        <v>73</v>
      </c>
      <c r="G27" s="207"/>
      <c r="H27" s="207"/>
      <c r="I27" s="208"/>
    </row>
    <row r="28" spans="1:9" ht="23.25" customHeight="1" thickBot="1">
      <c r="A28" s="209" t="s">
        <v>74</v>
      </c>
      <c r="B28" s="210"/>
      <c r="C28" s="31">
        <v>10</v>
      </c>
      <c r="D28" s="32" t="s">
        <v>65</v>
      </c>
      <c r="E28" s="33">
        <f>E27*0.1</f>
        <v>3260</v>
      </c>
      <c r="F28" s="211"/>
      <c r="G28" s="211"/>
      <c r="H28" s="211"/>
      <c r="I28" s="212"/>
    </row>
    <row r="29" spans="1:9" ht="23.25" customHeight="1" thickBot="1">
      <c r="A29" s="213" t="s">
        <v>75</v>
      </c>
      <c r="B29" s="214"/>
      <c r="C29" s="34"/>
      <c r="D29" s="35"/>
      <c r="E29" s="36">
        <f>SUM(E27:E28)</f>
        <v>35860</v>
      </c>
      <c r="F29" s="207"/>
      <c r="G29" s="207"/>
      <c r="H29" s="207"/>
      <c r="I29" s="208"/>
    </row>
  </sheetData>
  <mergeCells count="56">
    <mergeCell ref="A17:D17"/>
    <mergeCell ref="A7:I7"/>
    <mergeCell ref="F27:I27"/>
    <mergeCell ref="A28:B28"/>
    <mergeCell ref="F28:I28"/>
    <mergeCell ref="A20:G20"/>
    <mergeCell ref="H20:I20"/>
    <mergeCell ref="A21:D21"/>
    <mergeCell ref="A16:B16"/>
    <mergeCell ref="F16:I16"/>
    <mergeCell ref="A18:G18"/>
    <mergeCell ref="H18:I18"/>
    <mergeCell ref="A19:G19"/>
    <mergeCell ref="H19:I19"/>
    <mergeCell ref="A13:B13"/>
    <mergeCell ref="C13:D13"/>
    <mergeCell ref="A29:B29"/>
    <mergeCell ref="F29:I29"/>
    <mergeCell ref="C22:D22"/>
    <mergeCell ref="F22:I22"/>
    <mergeCell ref="A23:B23"/>
    <mergeCell ref="F23:I23"/>
    <mergeCell ref="A24:B24"/>
    <mergeCell ref="F24:I24"/>
    <mergeCell ref="A26:B26"/>
    <mergeCell ref="F26:I26"/>
    <mergeCell ref="A27:B27"/>
    <mergeCell ref="C27:D27"/>
    <mergeCell ref="A25:B25"/>
    <mergeCell ref="F25:I25"/>
    <mergeCell ref="A22:B22"/>
    <mergeCell ref="F13:I13"/>
    <mergeCell ref="A14:B14"/>
    <mergeCell ref="F14:I14"/>
    <mergeCell ref="A15:B15"/>
    <mergeCell ref="F15:I15"/>
    <mergeCell ref="A10:B10"/>
    <mergeCell ref="F10:I10"/>
    <mergeCell ref="A11:B11"/>
    <mergeCell ref="F11:I11"/>
    <mergeCell ref="A12:B12"/>
    <mergeCell ref="F12:I12"/>
    <mergeCell ref="A9:B9"/>
    <mergeCell ref="F9:I9"/>
    <mergeCell ref="A3:D3"/>
    <mergeCell ref="A1:I1"/>
    <mergeCell ref="A2:I2"/>
    <mergeCell ref="A4:G4"/>
    <mergeCell ref="H4:I4"/>
    <mergeCell ref="A5:G5"/>
    <mergeCell ref="H5:I5"/>
    <mergeCell ref="A6:G6"/>
    <mergeCell ref="H6:I6"/>
    <mergeCell ref="A8:B8"/>
    <mergeCell ref="C8:D8"/>
    <mergeCell ref="F8:I8"/>
  </mergeCells>
  <phoneticPr fontId="1"/>
  <pageMargins left="0.59" right="0.25" top="0.75" bottom="0.4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E530-2384-4EEE-8BAB-956314F73C0A}">
  <dimension ref="A1:O38"/>
  <sheetViews>
    <sheetView topLeftCell="A22" workbookViewId="0">
      <selection activeCell="M24" sqref="M24"/>
    </sheetView>
  </sheetViews>
  <sheetFormatPr defaultRowHeight="13.5"/>
  <cols>
    <col min="1" max="1" width="1.375" style="1" customWidth="1"/>
    <col min="2" max="2" width="5.375" style="1" customWidth="1"/>
    <col min="3" max="3" width="6.875" style="1" customWidth="1"/>
    <col min="4" max="4" width="15" style="1" customWidth="1"/>
    <col min="5" max="5" width="7.875" style="1" customWidth="1"/>
    <col min="6" max="6" width="6.375" style="1" customWidth="1"/>
    <col min="7" max="7" width="6" style="1" customWidth="1"/>
    <col min="8" max="8" width="3.875" style="1" customWidth="1"/>
    <col min="9" max="9" width="13.875" style="1" customWidth="1"/>
    <col min="10" max="10" width="5.875" style="1" customWidth="1"/>
    <col min="11" max="11" width="15.25" style="1" customWidth="1"/>
    <col min="12" max="16384" width="9" style="1"/>
  </cols>
  <sheetData>
    <row r="1" spans="1:15" ht="24" customHeight="1">
      <c r="G1" s="240"/>
      <c r="H1" s="240"/>
      <c r="I1" s="16" t="s">
        <v>18</v>
      </c>
      <c r="J1" s="238">
        <v>45787</v>
      </c>
      <c r="K1" s="238"/>
    </row>
    <row r="2" spans="1:15" ht="24" customHeight="1">
      <c r="B2" s="239" t="s">
        <v>20</v>
      </c>
      <c r="C2" s="239"/>
      <c r="D2" s="239"/>
      <c r="E2" s="239"/>
      <c r="F2" s="239"/>
      <c r="G2" s="240"/>
      <c r="H2" s="240"/>
      <c r="I2" s="221" t="s">
        <v>19</v>
      </c>
      <c r="J2" s="221"/>
      <c r="K2" s="17"/>
    </row>
    <row r="3" spans="1:15" ht="24" customHeight="1">
      <c r="B3" s="239"/>
      <c r="C3" s="239"/>
      <c r="D3" s="239"/>
      <c r="E3" s="239"/>
      <c r="F3" s="239"/>
      <c r="G3" s="15"/>
      <c r="H3" s="15"/>
      <c r="I3" s="15"/>
      <c r="J3" s="15"/>
      <c r="K3" s="15"/>
      <c r="N3" s="1" t="s">
        <v>51</v>
      </c>
    </row>
    <row r="4" spans="1:15" ht="16.5" customHeight="1">
      <c r="B4" s="244" t="s">
        <v>47</v>
      </c>
      <c r="C4" s="244"/>
      <c r="D4" s="244"/>
      <c r="E4" s="244"/>
      <c r="F4" s="245" t="s">
        <v>21</v>
      </c>
      <c r="G4" s="6"/>
      <c r="H4" s="6"/>
      <c r="I4" s="6"/>
      <c r="J4" s="6"/>
      <c r="K4" s="6"/>
    </row>
    <row r="5" spans="1:15" ht="21" customHeight="1">
      <c r="B5" s="244"/>
      <c r="C5" s="244"/>
      <c r="D5" s="244"/>
      <c r="E5" s="244"/>
      <c r="F5" s="245"/>
      <c r="I5" s="222" t="s">
        <v>48</v>
      </c>
      <c r="J5" s="222"/>
      <c r="K5" s="222"/>
    </row>
    <row r="6" spans="1:15" ht="21" customHeight="1">
      <c r="B6" s="219" t="s">
        <v>57</v>
      </c>
      <c r="C6" s="219"/>
      <c r="D6" s="219"/>
      <c r="E6" s="219"/>
      <c r="F6" s="219"/>
      <c r="I6" s="220" t="s">
        <v>49</v>
      </c>
      <c r="J6" s="220"/>
      <c r="K6" s="220"/>
    </row>
    <row r="7" spans="1:15" ht="21" customHeight="1">
      <c r="B7" s="220"/>
      <c r="C7" s="220"/>
      <c r="D7" s="220"/>
      <c r="E7" s="220"/>
      <c r="F7" s="220"/>
      <c r="I7" s="220" t="s">
        <v>50</v>
      </c>
      <c r="J7" s="220"/>
      <c r="K7" s="220"/>
      <c r="O7" t="s">
        <v>52</v>
      </c>
    </row>
    <row r="8" spans="1:15" ht="21" customHeight="1">
      <c r="B8" s="187" t="s">
        <v>22</v>
      </c>
      <c r="C8" s="187"/>
      <c r="D8" s="187"/>
      <c r="E8" s="187"/>
      <c r="F8" s="187"/>
      <c r="I8" s="186" t="s">
        <v>53</v>
      </c>
      <c r="J8" s="186"/>
      <c r="K8" s="186"/>
    </row>
    <row r="9" spans="1:15" ht="21" customHeight="1">
      <c r="B9" s="219" t="s">
        <v>23</v>
      </c>
      <c r="C9" s="219"/>
      <c r="D9" s="220" t="s">
        <v>58</v>
      </c>
      <c r="E9" s="220"/>
      <c r="F9" s="220"/>
      <c r="I9" s="220" t="s">
        <v>54</v>
      </c>
      <c r="J9" s="220"/>
      <c r="K9" s="220"/>
    </row>
    <row r="10" spans="1:15" ht="21" customHeight="1">
      <c r="A10" s="1" t="s">
        <v>24</v>
      </c>
      <c r="B10" s="219" t="s">
        <v>25</v>
      </c>
      <c r="C10" s="219"/>
      <c r="D10" s="220"/>
      <c r="E10" s="220"/>
      <c r="F10" s="220"/>
      <c r="I10" s="220" t="s">
        <v>55</v>
      </c>
      <c r="J10" s="220"/>
      <c r="K10" s="220"/>
    </row>
    <row r="11" spans="1:15" ht="21" customHeight="1">
      <c r="B11" s="219" t="s">
        <v>26</v>
      </c>
      <c r="C11" s="219"/>
      <c r="D11" s="220"/>
      <c r="E11" s="220"/>
      <c r="F11" s="220"/>
      <c r="I11" s="220" t="s">
        <v>56</v>
      </c>
      <c r="J11" s="220"/>
      <c r="K11" s="220"/>
    </row>
    <row r="12" spans="1:15" ht="21" customHeight="1">
      <c r="B12" s="219" t="s">
        <v>27</v>
      </c>
      <c r="C12" s="219"/>
      <c r="D12" s="220" t="s">
        <v>28</v>
      </c>
      <c r="E12" s="220"/>
      <c r="F12" s="220"/>
    </row>
    <row r="13" spans="1:15" ht="6.75" customHeight="1">
      <c r="I13" s="220"/>
      <c r="J13" s="220"/>
      <c r="K13" s="220"/>
    </row>
    <row r="14" spans="1:15" ht="18.600000000000001" customHeight="1">
      <c r="B14" s="246" t="s">
        <v>29</v>
      </c>
      <c r="C14" s="247"/>
      <c r="D14" s="223">
        <f>K29</f>
        <v>550000</v>
      </c>
      <c r="E14" s="224"/>
      <c r="F14" s="227" t="s">
        <v>30</v>
      </c>
      <c r="I14" s="220"/>
      <c r="J14" s="220"/>
      <c r="K14" s="220"/>
    </row>
    <row r="15" spans="1:15" ht="16.5" customHeight="1">
      <c r="B15" s="248"/>
      <c r="C15" s="249"/>
      <c r="D15" s="225"/>
      <c r="E15" s="226"/>
      <c r="F15" s="228"/>
      <c r="I15" s="220"/>
      <c r="J15" s="220"/>
      <c r="K15" s="220"/>
    </row>
    <row r="16" spans="1:15" ht="15.75" customHeight="1">
      <c r="G16" s="7"/>
      <c r="H16" s="7"/>
      <c r="I16" s="7"/>
      <c r="J16" s="232"/>
      <c r="K16" s="232"/>
    </row>
    <row r="17" spans="2:11" ht="25.5" customHeight="1">
      <c r="B17" s="233" t="s">
        <v>31</v>
      </c>
      <c r="C17" s="234"/>
      <c r="D17" s="234"/>
      <c r="E17" s="235"/>
      <c r="F17" s="18" t="s">
        <v>32</v>
      </c>
      <c r="G17" s="233" t="s">
        <v>33</v>
      </c>
      <c r="H17" s="236"/>
      <c r="I17" s="19" t="s">
        <v>34</v>
      </c>
      <c r="J17" s="20" t="s">
        <v>35</v>
      </c>
      <c r="K17" s="20" t="s">
        <v>36</v>
      </c>
    </row>
    <row r="18" spans="2:11" ht="25.5" customHeight="1">
      <c r="B18" s="229" t="s">
        <v>59</v>
      </c>
      <c r="C18" s="230"/>
      <c r="D18" s="230"/>
      <c r="E18" s="231"/>
      <c r="F18" s="8"/>
      <c r="G18" s="9">
        <v>1</v>
      </c>
      <c r="H18" s="8" t="s">
        <v>37</v>
      </c>
      <c r="I18" s="10">
        <v>500000</v>
      </c>
      <c r="J18" s="11">
        <v>0.1</v>
      </c>
      <c r="K18" s="12">
        <f>IF(ISBLANK(I18), "", I18*G18)</f>
        <v>500000</v>
      </c>
    </row>
    <row r="19" spans="2:11" ht="25.5" customHeight="1">
      <c r="B19" s="229"/>
      <c r="C19" s="230"/>
      <c r="D19" s="230"/>
      <c r="E19" s="231"/>
      <c r="F19" s="8"/>
      <c r="G19" s="9"/>
      <c r="H19" s="8"/>
      <c r="I19" s="10"/>
      <c r="J19" s="11"/>
      <c r="K19" s="12" t="str">
        <f t="shared" ref="K19:K26" si="0">IF(ISBLANK(I19), "", I19*G19)</f>
        <v/>
      </c>
    </row>
    <row r="20" spans="2:11" ht="25.5" customHeight="1">
      <c r="B20" s="229"/>
      <c r="C20" s="230"/>
      <c r="D20" s="230"/>
      <c r="E20" s="231"/>
      <c r="F20" s="8"/>
      <c r="G20" s="9"/>
      <c r="H20" s="8"/>
      <c r="I20" s="10"/>
      <c r="J20" s="11"/>
      <c r="K20" s="12" t="str">
        <f t="shared" si="0"/>
        <v/>
      </c>
    </row>
    <row r="21" spans="2:11" ht="25.5" customHeight="1">
      <c r="B21" s="229"/>
      <c r="C21" s="230"/>
      <c r="D21" s="230"/>
      <c r="E21" s="231"/>
      <c r="F21" s="8"/>
      <c r="G21" s="9"/>
      <c r="H21" s="8"/>
      <c r="I21" s="10"/>
      <c r="J21" s="11"/>
      <c r="K21" s="12" t="str">
        <f t="shared" si="0"/>
        <v/>
      </c>
    </row>
    <row r="22" spans="2:11" ht="25.5" customHeight="1">
      <c r="B22" s="229"/>
      <c r="C22" s="230"/>
      <c r="D22" s="230"/>
      <c r="E22" s="231"/>
      <c r="F22" s="8"/>
      <c r="G22" s="9"/>
      <c r="H22" s="8"/>
      <c r="I22" s="10"/>
      <c r="J22" s="11"/>
      <c r="K22" s="12" t="str">
        <f t="shared" si="0"/>
        <v/>
      </c>
    </row>
    <row r="23" spans="2:11" ht="25.5" customHeight="1">
      <c r="B23" s="229"/>
      <c r="C23" s="230"/>
      <c r="D23" s="230"/>
      <c r="E23" s="231"/>
      <c r="F23" s="8"/>
      <c r="G23" s="9"/>
      <c r="H23" s="8"/>
      <c r="I23" s="10"/>
      <c r="J23" s="11"/>
      <c r="K23" s="12" t="str">
        <f t="shared" si="0"/>
        <v/>
      </c>
    </row>
    <row r="24" spans="2:11" ht="25.5" customHeight="1">
      <c r="B24" s="229"/>
      <c r="C24" s="230"/>
      <c r="D24" s="230"/>
      <c r="E24" s="231"/>
      <c r="F24" s="8"/>
      <c r="G24" s="9"/>
      <c r="H24" s="8"/>
      <c r="I24" s="10"/>
      <c r="J24" s="11"/>
      <c r="K24" s="12" t="str">
        <f t="shared" si="0"/>
        <v/>
      </c>
    </row>
    <row r="25" spans="2:11" ht="25.5" customHeight="1">
      <c r="B25" s="229"/>
      <c r="C25" s="230"/>
      <c r="D25" s="230"/>
      <c r="E25" s="231"/>
      <c r="F25" s="8"/>
      <c r="G25" s="9"/>
      <c r="H25" s="8"/>
      <c r="I25" s="10"/>
      <c r="J25" s="11"/>
      <c r="K25" s="12" t="str">
        <f t="shared" si="0"/>
        <v/>
      </c>
    </row>
    <row r="26" spans="2:11" ht="25.5" customHeight="1">
      <c r="B26" s="229"/>
      <c r="C26" s="230"/>
      <c r="D26" s="230"/>
      <c r="E26" s="231"/>
      <c r="F26" s="8"/>
      <c r="G26" s="9"/>
      <c r="H26" s="8"/>
      <c r="I26" s="10"/>
      <c r="J26" s="11"/>
      <c r="K26" s="12" t="str">
        <f t="shared" si="0"/>
        <v/>
      </c>
    </row>
    <row r="27" spans="2:11" ht="25.5" customHeight="1">
      <c r="B27" s="237" t="s">
        <v>38</v>
      </c>
      <c r="C27" s="237"/>
      <c r="D27" s="13" t="s">
        <v>39</v>
      </c>
      <c r="E27" s="250" t="s">
        <v>40</v>
      </c>
      <c r="F27" s="250"/>
      <c r="I27" s="251" t="s">
        <v>41</v>
      </c>
      <c r="J27" s="251"/>
      <c r="K27" s="12">
        <f>SUM(K18:K26)</f>
        <v>500000</v>
      </c>
    </row>
    <row r="28" spans="2:11" ht="25.5" customHeight="1">
      <c r="B28" s="233" t="s">
        <v>42</v>
      </c>
      <c r="C28" s="236"/>
      <c r="D28" s="14">
        <f>SUMIF(J18:J26, 10%, K18:K26)</f>
        <v>500000</v>
      </c>
      <c r="E28" s="252">
        <f>ROUND(D28*10%,1)</f>
        <v>50000</v>
      </c>
      <c r="F28" s="252"/>
      <c r="I28" s="251" t="s">
        <v>43</v>
      </c>
      <c r="J28" s="251"/>
      <c r="K28" s="12">
        <f>SUM(E28:F29)</f>
        <v>50000</v>
      </c>
    </row>
    <row r="29" spans="2:11" ht="25.5" customHeight="1">
      <c r="B29" s="233" t="s">
        <v>44</v>
      </c>
      <c r="C29" s="236"/>
      <c r="D29" s="14">
        <f>SUMIF(J18:J26, 8%, K18:K26)</f>
        <v>0</v>
      </c>
      <c r="E29" s="252">
        <f>ROUND(D29*8%,1)</f>
        <v>0</v>
      </c>
      <c r="F29" s="252"/>
      <c r="I29" s="251" t="s">
        <v>45</v>
      </c>
      <c r="J29" s="251"/>
      <c r="K29" s="12">
        <f>K27+K28</f>
        <v>550000</v>
      </c>
    </row>
    <row r="30" spans="2:11" ht="25.5" customHeight="1"/>
    <row r="31" spans="2:11" ht="25.5" customHeight="1">
      <c r="B31" s="241" t="s">
        <v>46</v>
      </c>
      <c r="C31" s="242"/>
      <c r="D31" s="242"/>
      <c r="E31" s="242"/>
      <c r="F31" s="242"/>
      <c r="G31" s="242"/>
      <c r="H31" s="242"/>
      <c r="I31" s="242"/>
      <c r="J31" s="242"/>
      <c r="K31" s="243"/>
    </row>
    <row r="32" spans="2:11" ht="15.75" customHeight="1">
      <c r="B32" s="262"/>
      <c r="C32" s="263"/>
      <c r="D32" s="263"/>
      <c r="E32" s="263"/>
      <c r="F32" s="263"/>
      <c r="G32" s="263"/>
      <c r="H32" s="263"/>
      <c r="I32" s="263"/>
      <c r="J32" s="263"/>
      <c r="K32" s="264"/>
    </row>
    <row r="33" spans="2:11" ht="15.75" customHeight="1">
      <c r="B33" s="265"/>
      <c r="C33" s="266"/>
      <c r="D33" s="266"/>
      <c r="E33" s="266"/>
      <c r="F33" s="266"/>
      <c r="G33" s="266"/>
      <c r="H33" s="266"/>
      <c r="I33" s="266"/>
      <c r="J33" s="266"/>
      <c r="K33" s="267"/>
    </row>
    <row r="34" spans="2:11" ht="15.75" customHeight="1">
      <c r="B34" s="265"/>
      <c r="C34" s="266"/>
      <c r="D34" s="266"/>
      <c r="E34" s="266"/>
      <c r="F34" s="266"/>
      <c r="G34" s="266"/>
      <c r="H34" s="266"/>
      <c r="I34" s="266"/>
      <c r="J34" s="266"/>
      <c r="K34" s="267"/>
    </row>
    <row r="35" spans="2:11" ht="15.75" customHeight="1">
      <c r="B35" s="265"/>
      <c r="C35" s="266"/>
      <c r="D35" s="266"/>
      <c r="E35" s="266"/>
      <c r="F35" s="266"/>
      <c r="G35" s="266"/>
      <c r="H35" s="266"/>
      <c r="I35" s="266"/>
      <c r="J35" s="266"/>
      <c r="K35" s="267"/>
    </row>
    <row r="36" spans="2:11" ht="11.25" customHeight="1">
      <c r="B36" s="256"/>
      <c r="C36" s="257"/>
      <c r="D36" s="257"/>
      <c r="E36" s="257"/>
      <c r="F36" s="257"/>
      <c r="G36" s="257"/>
      <c r="H36" s="257"/>
      <c r="I36" s="257"/>
      <c r="J36" s="257"/>
      <c r="K36" s="258"/>
    </row>
    <row r="37" spans="2:11" ht="15" customHeight="1">
      <c r="B37" s="259"/>
      <c r="C37" s="260"/>
      <c r="D37" s="260"/>
      <c r="E37" s="260"/>
      <c r="F37" s="260"/>
      <c r="G37" s="260"/>
      <c r="H37" s="260"/>
      <c r="I37" s="260"/>
      <c r="J37" s="260"/>
      <c r="K37" s="261"/>
    </row>
    <row r="38" spans="2:11" ht="19.5" customHeight="1">
      <c r="B38" s="253"/>
      <c r="C38" s="254"/>
      <c r="D38" s="254"/>
      <c r="E38" s="254"/>
      <c r="F38" s="254"/>
      <c r="G38" s="254"/>
      <c r="H38" s="254"/>
      <c r="I38" s="254"/>
      <c r="J38" s="254"/>
      <c r="K38" s="255"/>
    </row>
  </sheetData>
  <mergeCells count="56">
    <mergeCell ref="B38:K38"/>
    <mergeCell ref="B36:K36"/>
    <mergeCell ref="B37:K37"/>
    <mergeCell ref="B32:K35"/>
    <mergeCell ref="B28:C28"/>
    <mergeCell ref="B29:C29"/>
    <mergeCell ref="I28:J28"/>
    <mergeCell ref="E29:F29"/>
    <mergeCell ref="I29:J29"/>
    <mergeCell ref="B27:C27"/>
    <mergeCell ref="J1:K1"/>
    <mergeCell ref="B2:F3"/>
    <mergeCell ref="G1:H2"/>
    <mergeCell ref="B31:K31"/>
    <mergeCell ref="B4:E5"/>
    <mergeCell ref="F4:F5"/>
    <mergeCell ref="I8:K8"/>
    <mergeCell ref="B14:C15"/>
    <mergeCell ref="B9:C9"/>
    <mergeCell ref="B10:C10"/>
    <mergeCell ref="B11:C11"/>
    <mergeCell ref="B12:C12"/>
    <mergeCell ref="E27:F27"/>
    <mergeCell ref="I27:J27"/>
    <mergeCell ref="E28:F28"/>
    <mergeCell ref="B26:E26"/>
    <mergeCell ref="J16:K16"/>
    <mergeCell ref="B17:E17"/>
    <mergeCell ref="G17:H17"/>
    <mergeCell ref="B18:E18"/>
    <mergeCell ref="B19:E19"/>
    <mergeCell ref="B20:E20"/>
    <mergeCell ref="B21:E21"/>
    <mergeCell ref="B22:E22"/>
    <mergeCell ref="B23:E23"/>
    <mergeCell ref="B24:E24"/>
    <mergeCell ref="B25:E25"/>
    <mergeCell ref="D11:F11"/>
    <mergeCell ref="I11:K11"/>
    <mergeCell ref="D12:F12"/>
    <mergeCell ref="I13:K13"/>
    <mergeCell ref="D14:E15"/>
    <mergeCell ref="F14:F15"/>
    <mergeCell ref="I14:K14"/>
    <mergeCell ref="I15:K15"/>
    <mergeCell ref="D10:F10"/>
    <mergeCell ref="I10:K10"/>
    <mergeCell ref="I2:J2"/>
    <mergeCell ref="I5:K5"/>
    <mergeCell ref="B6:F6"/>
    <mergeCell ref="I6:K6"/>
    <mergeCell ref="B7:F7"/>
    <mergeCell ref="I7:K7"/>
    <mergeCell ref="B8:F8"/>
    <mergeCell ref="D9:F9"/>
    <mergeCell ref="I9:K9"/>
  </mergeCells>
  <phoneticPr fontId="1"/>
  <pageMargins left="0.38" right="0.34" top="0.39" bottom="0.18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B9D83-EE53-4050-BBE1-943A92F99B90}">
  <dimension ref="A1:AK56"/>
  <sheetViews>
    <sheetView tabSelected="1" workbookViewId="0">
      <selection activeCell="AW10" sqref="AW10"/>
    </sheetView>
  </sheetViews>
  <sheetFormatPr defaultColWidth="3.5" defaultRowHeight="21" customHeight="1"/>
  <cols>
    <col min="1" max="32" width="3.5" style="63"/>
    <col min="33" max="33" width="5.375" style="63" bestFit="1" customWidth="1"/>
    <col min="34" max="16384" width="3.5" style="63"/>
  </cols>
  <sheetData>
    <row r="1" spans="1:37" ht="21" customHeight="1">
      <c r="A1" s="62"/>
      <c r="B1" s="62"/>
      <c r="C1" s="62"/>
      <c r="D1" s="62"/>
      <c r="E1" s="62"/>
      <c r="F1" s="62"/>
      <c r="AB1" s="277" t="s">
        <v>124</v>
      </c>
      <c r="AC1" s="277"/>
      <c r="AD1" s="277"/>
      <c r="AE1" s="278">
        <v>45787</v>
      </c>
      <c r="AF1" s="278"/>
      <c r="AG1" s="278"/>
      <c r="AH1" s="278"/>
      <c r="AI1" s="278"/>
      <c r="AJ1" s="278"/>
      <c r="AK1" s="278"/>
    </row>
    <row r="2" spans="1:37" ht="21" customHeight="1">
      <c r="A2" s="62"/>
      <c r="B2" s="62"/>
      <c r="C2" s="62"/>
      <c r="D2" s="62"/>
      <c r="E2" s="62"/>
      <c r="F2" s="62"/>
      <c r="AB2" s="279" t="s">
        <v>115</v>
      </c>
      <c r="AC2" s="279"/>
      <c r="AD2" s="279"/>
      <c r="AE2" s="279"/>
      <c r="AF2" s="279"/>
      <c r="AG2" s="279"/>
      <c r="AH2" s="279"/>
      <c r="AI2" s="279"/>
      <c r="AJ2" s="279"/>
      <c r="AK2" s="279"/>
    </row>
    <row r="3" spans="1:37" ht="21" customHeight="1">
      <c r="A3" s="62"/>
      <c r="B3" s="62"/>
      <c r="C3" s="62"/>
      <c r="D3" s="62"/>
      <c r="E3" s="62"/>
      <c r="F3" s="62"/>
      <c r="AB3" s="279"/>
      <c r="AC3" s="279"/>
      <c r="AD3" s="279"/>
      <c r="AE3" s="279"/>
      <c r="AF3" s="279"/>
      <c r="AG3" s="279"/>
      <c r="AH3" s="279"/>
      <c r="AI3" s="279"/>
      <c r="AJ3" s="279"/>
      <c r="AK3" s="279"/>
    </row>
    <row r="4" spans="1:37" ht="21" customHeight="1">
      <c r="A4" s="62"/>
      <c r="B4" s="62"/>
      <c r="C4" s="62"/>
      <c r="D4" s="62"/>
      <c r="E4" s="62"/>
      <c r="F4" s="62"/>
      <c r="AB4" s="279"/>
      <c r="AC4" s="279"/>
      <c r="AD4" s="279"/>
      <c r="AE4" s="279"/>
      <c r="AF4" s="279"/>
      <c r="AG4" s="279"/>
      <c r="AH4" s="279"/>
      <c r="AI4" s="279"/>
      <c r="AJ4" s="279"/>
      <c r="AK4" s="279"/>
    </row>
    <row r="5" spans="1:37" ht="21" customHeight="1">
      <c r="A5" s="62"/>
      <c r="B5" s="62"/>
      <c r="C5" s="62"/>
      <c r="D5" s="62"/>
      <c r="E5" s="62"/>
      <c r="F5" s="62"/>
      <c r="AB5" s="279"/>
      <c r="AC5" s="279"/>
      <c r="AD5" s="279"/>
      <c r="AE5" s="279"/>
      <c r="AF5" s="279"/>
      <c r="AG5" s="279"/>
      <c r="AH5" s="279"/>
      <c r="AI5" s="279"/>
      <c r="AJ5" s="279"/>
      <c r="AK5" s="279"/>
    </row>
    <row r="6" spans="1:37" ht="10.5" customHeight="1" thickBo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</row>
    <row r="7" spans="1:37" ht="9.75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37" ht="21" customHeight="1">
      <c r="A8" s="280" t="s">
        <v>122</v>
      </c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 t="s">
        <v>123</v>
      </c>
      <c r="M8" s="280"/>
      <c r="AC8" s="282" t="s">
        <v>81</v>
      </c>
      <c r="AD8" s="282"/>
      <c r="AE8" s="282"/>
      <c r="AF8" s="65"/>
      <c r="AG8" s="65"/>
      <c r="AH8" s="65"/>
      <c r="AI8" s="65"/>
      <c r="AJ8" s="65"/>
    </row>
    <row r="9" spans="1:37" ht="21" customHeight="1">
      <c r="A9" s="281"/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AC9" s="282" t="s">
        <v>82</v>
      </c>
      <c r="AD9" s="282"/>
      <c r="AE9" s="282"/>
      <c r="AF9" s="282"/>
      <c r="AG9" s="282"/>
      <c r="AH9" s="282"/>
      <c r="AI9" s="282"/>
      <c r="AJ9" s="282"/>
      <c r="AK9" s="282"/>
    </row>
    <row r="10" spans="1:37" ht="21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AC10" s="268" t="s">
        <v>83</v>
      </c>
      <c r="AD10" s="268"/>
      <c r="AE10" s="268"/>
      <c r="AF10" s="268"/>
      <c r="AG10" s="268"/>
      <c r="AH10" s="268"/>
      <c r="AI10" s="268"/>
      <c r="AJ10" s="268"/>
      <c r="AK10" s="268"/>
    </row>
    <row r="11" spans="1:37" ht="21" customHeight="1">
      <c r="A11" s="269" t="s">
        <v>116</v>
      </c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67"/>
      <c r="AC11" s="270" t="s">
        <v>84</v>
      </c>
      <c r="AD11" s="270"/>
      <c r="AE11" s="270"/>
      <c r="AF11" s="270"/>
      <c r="AG11" s="270"/>
      <c r="AH11" s="270"/>
      <c r="AI11" s="270"/>
      <c r="AJ11" s="270"/>
      <c r="AK11" s="270"/>
    </row>
    <row r="12" spans="1:37" ht="21" customHeight="1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AC12" s="272" t="s">
        <v>85</v>
      </c>
      <c r="AD12" s="272"/>
      <c r="AE12" s="272"/>
      <c r="AF12" s="272"/>
      <c r="AG12" s="272"/>
      <c r="AH12" s="272"/>
      <c r="AI12" s="272"/>
      <c r="AJ12" s="272"/>
      <c r="AK12" s="272"/>
    </row>
    <row r="13" spans="1:37" ht="5.25" customHeight="1">
      <c r="A13" s="68"/>
      <c r="B13" s="6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70"/>
    </row>
    <row r="14" spans="1:37" ht="21" customHeight="1">
      <c r="N14" s="71"/>
      <c r="Z14" s="273" t="s">
        <v>86</v>
      </c>
      <c r="AA14" s="273"/>
      <c r="AB14" s="273"/>
      <c r="AC14" s="273"/>
      <c r="AD14" s="274" t="s">
        <v>86</v>
      </c>
      <c r="AE14" s="275"/>
      <c r="AF14" s="275"/>
      <c r="AG14" s="276"/>
      <c r="AH14" s="274" t="s">
        <v>87</v>
      </c>
      <c r="AI14" s="275"/>
      <c r="AJ14" s="275"/>
      <c r="AK14" s="276"/>
    </row>
    <row r="15" spans="1:37" ht="21" customHeight="1">
      <c r="C15" s="283" t="s">
        <v>117</v>
      </c>
      <c r="D15" s="283"/>
      <c r="E15" s="283"/>
      <c r="F15" s="284">
        <f>AH29</f>
        <v>1311090</v>
      </c>
      <c r="G15" s="284"/>
      <c r="H15" s="284"/>
      <c r="I15" s="284"/>
      <c r="J15" s="284"/>
      <c r="K15" s="284"/>
      <c r="L15" s="284"/>
      <c r="M15" s="285"/>
      <c r="N15" s="286" t="s">
        <v>88</v>
      </c>
      <c r="O15" s="287"/>
      <c r="Z15" s="288" t="s">
        <v>89</v>
      </c>
      <c r="AA15" s="288"/>
      <c r="AB15" s="288"/>
      <c r="AC15" s="288"/>
      <c r="AD15" s="289">
        <f>AH27</f>
        <v>1191900</v>
      </c>
      <c r="AE15" s="290"/>
      <c r="AF15" s="290"/>
      <c r="AG15" s="291"/>
      <c r="AH15" s="289">
        <f>AH28</f>
        <v>119190</v>
      </c>
      <c r="AI15" s="290"/>
      <c r="AJ15" s="290"/>
      <c r="AK15" s="291"/>
    </row>
    <row r="16" spans="1:37" ht="21" customHeight="1">
      <c r="C16" s="283"/>
      <c r="D16" s="283"/>
      <c r="E16" s="283"/>
      <c r="F16" s="284"/>
      <c r="G16" s="284"/>
      <c r="H16" s="284"/>
      <c r="I16" s="284"/>
      <c r="J16" s="284"/>
      <c r="K16" s="284"/>
      <c r="L16" s="284"/>
      <c r="M16" s="285"/>
      <c r="N16" s="286"/>
      <c r="O16" s="287"/>
      <c r="Z16" s="292" t="s">
        <v>90</v>
      </c>
      <c r="AA16" s="292"/>
      <c r="AB16" s="292"/>
      <c r="AC16" s="292"/>
      <c r="AD16" s="293">
        <v>0</v>
      </c>
      <c r="AE16" s="294"/>
      <c r="AF16" s="294"/>
      <c r="AG16" s="295"/>
      <c r="AH16" s="293">
        <v>0</v>
      </c>
      <c r="AI16" s="294"/>
      <c r="AJ16" s="294"/>
      <c r="AK16" s="295"/>
    </row>
    <row r="17" spans="1:37" ht="21" customHeight="1">
      <c r="Z17" s="288" t="s">
        <v>91</v>
      </c>
      <c r="AA17" s="288"/>
      <c r="AB17" s="288"/>
      <c r="AC17" s="288"/>
      <c r="AD17" s="289">
        <f>AG52</f>
        <v>0</v>
      </c>
      <c r="AE17" s="290"/>
      <c r="AF17" s="290"/>
      <c r="AG17" s="291"/>
      <c r="AH17" s="289">
        <v>0</v>
      </c>
      <c r="AI17" s="290"/>
      <c r="AJ17" s="290"/>
      <c r="AK17" s="291"/>
    </row>
    <row r="18" spans="1:37" ht="9.75" customHeight="1"/>
    <row r="19" spans="1:37" ht="21" customHeight="1">
      <c r="A19" s="296" t="s">
        <v>92</v>
      </c>
      <c r="B19" s="296"/>
      <c r="C19" s="296"/>
      <c r="D19" s="297" t="s">
        <v>93</v>
      </c>
      <c r="E19" s="298"/>
      <c r="F19" s="298"/>
      <c r="G19" s="298"/>
      <c r="H19" s="299"/>
      <c r="I19" s="296" t="s">
        <v>94</v>
      </c>
      <c r="J19" s="296"/>
      <c r="K19" s="296"/>
      <c r="L19" s="296"/>
      <c r="M19" s="296"/>
      <c r="N19" s="296"/>
      <c r="O19" s="296" t="s">
        <v>95</v>
      </c>
      <c r="P19" s="296"/>
      <c r="Q19" s="296" t="s">
        <v>96</v>
      </c>
      <c r="R19" s="296"/>
      <c r="S19" s="297" t="s">
        <v>97</v>
      </c>
      <c r="T19" s="298"/>
      <c r="U19" s="299"/>
      <c r="V19" s="297" t="s">
        <v>98</v>
      </c>
      <c r="W19" s="298"/>
      <c r="X19" s="299"/>
      <c r="Y19" s="296" t="s">
        <v>96</v>
      </c>
      <c r="Z19" s="296"/>
      <c r="AA19" s="297"/>
      <c r="AB19" s="298"/>
      <c r="AC19" s="299"/>
      <c r="AD19" s="297"/>
      <c r="AE19" s="298"/>
      <c r="AF19" s="299"/>
      <c r="AG19" s="72" t="s">
        <v>99</v>
      </c>
      <c r="AH19" s="300" t="s">
        <v>100</v>
      </c>
      <c r="AI19" s="301"/>
      <c r="AJ19" s="301"/>
      <c r="AK19" s="301"/>
    </row>
    <row r="20" spans="1:37" ht="21" customHeight="1">
      <c r="A20" s="302" t="s">
        <v>118</v>
      </c>
      <c r="B20" s="303"/>
      <c r="C20" s="303"/>
      <c r="D20" s="304" t="s">
        <v>119</v>
      </c>
      <c r="E20" s="304"/>
      <c r="F20" s="304"/>
      <c r="G20" s="304"/>
      <c r="H20" s="304"/>
      <c r="I20" s="303" t="s">
        <v>120</v>
      </c>
      <c r="J20" s="303"/>
      <c r="K20" s="303"/>
      <c r="L20" s="303"/>
      <c r="M20" s="303"/>
      <c r="N20" s="303"/>
      <c r="O20" s="73">
        <v>4</v>
      </c>
      <c r="P20" s="74" t="s">
        <v>8</v>
      </c>
      <c r="Q20" s="73">
        <v>1</v>
      </c>
      <c r="R20" s="75" t="s">
        <v>101</v>
      </c>
      <c r="S20" s="305">
        <v>24450</v>
      </c>
      <c r="T20" s="305"/>
      <c r="U20" s="305"/>
      <c r="V20" s="305">
        <v>3820</v>
      </c>
      <c r="W20" s="305"/>
      <c r="X20" s="305"/>
      <c r="Y20" s="73">
        <v>30</v>
      </c>
      <c r="Z20" s="75" t="s">
        <v>121</v>
      </c>
      <c r="AA20" s="305"/>
      <c r="AB20" s="305"/>
      <c r="AC20" s="305"/>
      <c r="AD20" s="305"/>
      <c r="AE20" s="305"/>
      <c r="AF20" s="305"/>
      <c r="AG20" s="76">
        <v>0.1</v>
      </c>
      <c r="AH20" s="305">
        <f>(Q20*S20+O20*V20)*Y20</f>
        <v>1191900</v>
      </c>
      <c r="AI20" s="306"/>
      <c r="AJ20" s="306"/>
      <c r="AK20" s="306"/>
    </row>
    <row r="21" spans="1:37" ht="21" customHeight="1">
      <c r="A21" s="307"/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77"/>
      <c r="P21" s="78" t="s">
        <v>8</v>
      </c>
      <c r="Q21" s="77"/>
      <c r="R21" s="79" t="s">
        <v>101</v>
      </c>
      <c r="S21" s="308"/>
      <c r="T21" s="308"/>
      <c r="U21" s="308"/>
      <c r="V21" s="308"/>
      <c r="W21" s="308"/>
      <c r="X21" s="308"/>
      <c r="Y21" s="77"/>
      <c r="Z21" s="79" t="s">
        <v>101</v>
      </c>
      <c r="AA21" s="308"/>
      <c r="AB21" s="308"/>
      <c r="AC21" s="308"/>
      <c r="AD21" s="308"/>
      <c r="AE21" s="308"/>
      <c r="AF21" s="308"/>
      <c r="AG21" s="80">
        <v>0.1</v>
      </c>
      <c r="AH21" s="308">
        <f t="shared" ref="AH21:AH26" si="0">Q21*S21+O21*V21+Y21*AA21+O21*AD21</f>
        <v>0</v>
      </c>
      <c r="AI21" s="309"/>
      <c r="AJ21" s="309"/>
      <c r="AK21" s="309"/>
    </row>
    <row r="22" spans="1:37" ht="21" customHeight="1">
      <c r="A22" s="303"/>
      <c r="B22" s="303"/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73"/>
      <c r="P22" s="74" t="s">
        <v>8</v>
      </c>
      <c r="Q22" s="73"/>
      <c r="R22" s="75" t="s">
        <v>101</v>
      </c>
      <c r="S22" s="305"/>
      <c r="T22" s="305"/>
      <c r="U22" s="305"/>
      <c r="V22" s="305"/>
      <c r="W22" s="305"/>
      <c r="X22" s="305"/>
      <c r="Y22" s="73"/>
      <c r="Z22" s="75" t="s">
        <v>101</v>
      </c>
      <c r="AA22" s="305"/>
      <c r="AB22" s="305"/>
      <c r="AC22" s="305"/>
      <c r="AD22" s="305"/>
      <c r="AE22" s="305"/>
      <c r="AF22" s="305"/>
      <c r="AG22" s="76">
        <v>0.1</v>
      </c>
      <c r="AH22" s="305">
        <f t="shared" si="0"/>
        <v>0</v>
      </c>
      <c r="AI22" s="306"/>
      <c r="AJ22" s="306"/>
      <c r="AK22" s="306"/>
    </row>
    <row r="23" spans="1:37" ht="21" customHeight="1">
      <c r="A23" s="307"/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77"/>
      <c r="P23" s="78" t="s">
        <v>8</v>
      </c>
      <c r="Q23" s="77"/>
      <c r="R23" s="79" t="s">
        <v>101</v>
      </c>
      <c r="S23" s="308"/>
      <c r="T23" s="308"/>
      <c r="U23" s="308"/>
      <c r="V23" s="308"/>
      <c r="W23" s="308"/>
      <c r="X23" s="308"/>
      <c r="Y23" s="77"/>
      <c r="Z23" s="79" t="s">
        <v>101</v>
      </c>
      <c r="AA23" s="308"/>
      <c r="AB23" s="308"/>
      <c r="AC23" s="308"/>
      <c r="AD23" s="308"/>
      <c r="AE23" s="308"/>
      <c r="AF23" s="308"/>
      <c r="AG23" s="80">
        <v>0.1</v>
      </c>
      <c r="AH23" s="308">
        <f t="shared" si="0"/>
        <v>0</v>
      </c>
      <c r="AI23" s="309"/>
      <c r="AJ23" s="309"/>
      <c r="AK23" s="309"/>
    </row>
    <row r="24" spans="1:37" ht="21" customHeight="1">
      <c r="A24" s="303"/>
      <c r="B24" s="303"/>
      <c r="C24" s="303"/>
      <c r="D24" s="303"/>
      <c r="E24" s="303"/>
      <c r="F24" s="303"/>
      <c r="G24" s="303"/>
      <c r="H24" s="303"/>
      <c r="I24" s="303"/>
      <c r="J24" s="303"/>
      <c r="K24" s="303"/>
      <c r="L24" s="303"/>
      <c r="M24" s="303"/>
      <c r="N24" s="303"/>
      <c r="O24" s="73"/>
      <c r="P24" s="74" t="s">
        <v>8</v>
      </c>
      <c r="Q24" s="73"/>
      <c r="R24" s="75" t="s">
        <v>101</v>
      </c>
      <c r="S24" s="305"/>
      <c r="T24" s="305"/>
      <c r="U24" s="305"/>
      <c r="V24" s="305"/>
      <c r="W24" s="305"/>
      <c r="X24" s="305"/>
      <c r="Y24" s="73"/>
      <c r="Z24" s="75" t="s">
        <v>101</v>
      </c>
      <c r="AA24" s="305"/>
      <c r="AB24" s="305"/>
      <c r="AC24" s="305"/>
      <c r="AD24" s="305"/>
      <c r="AE24" s="305"/>
      <c r="AF24" s="305"/>
      <c r="AG24" s="76">
        <v>0.1</v>
      </c>
      <c r="AH24" s="305">
        <f t="shared" si="0"/>
        <v>0</v>
      </c>
      <c r="AI24" s="306"/>
      <c r="AJ24" s="306"/>
      <c r="AK24" s="306"/>
    </row>
    <row r="25" spans="1:37" ht="21" customHeight="1">
      <c r="A25" s="307"/>
      <c r="B25" s="307"/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77"/>
      <c r="P25" s="78" t="s">
        <v>8</v>
      </c>
      <c r="Q25" s="77"/>
      <c r="R25" s="79" t="s">
        <v>101</v>
      </c>
      <c r="S25" s="308"/>
      <c r="T25" s="308"/>
      <c r="U25" s="308"/>
      <c r="V25" s="308"/>
      <c r="W25" s="308"/>
      <c r="X25" s="308"/>
      <c r="Y25" s="77"/>
      <c r="Z25" s="79" t="s">
        <v>101</v>
      </c>
      <c r="AA25" s="308"/>
      <c r="AB25" s="308"/>
      <c r="AC25" s="308"/>
      <c r="AD25" s="308"/>
      <c r="AE25" s="308"/>
      <c r="AF25" s="308"/>
      <c r="AG25" s="80">
        <v>0.1</v>
      </c>
      <c r="AH25" s="308">
        <f t="shared" si="0"/>
        <v>0</v>
      </c>
      <c r="AI25" s="309"/>
      <c r="AJ25" s="309"/>
      <c r="AK25" s="309"/>
    </row>
    <row r="26" spans="1:37" ht="21" customHeight="1">
      <c r="A26" s="303"/>
      <c r="B26" s="303"/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  <c r="O26" s="73"/>
      <c r="P26" s="74" t="s">
        <v>8</v>
      </c>
      <c r="Q26" s="73"/>
      <c r="R26" s="75" t="s">
        <v>101</v>
      </c>
      <c r="S26" s="305"/>
      <c r="T26" s="305"/>
      <c r="U26" s="305"/>
      <c r="V26" s="305"/>
      <c r="W26" s="305"/>
      <c r="X26" s="305"/>
      <c r="Y26" s="73"/>
      <c r="Z26" s="75" t="s">
        <v>101</v>
      </c>
      <c r="AA26" s="305"/>
      <c r="AB26" s="305"/>
      <c r="AC26" s="305"/>
      <c r="AD26" s="305"/>
      <c r="AE26" s="305"/>
      <c r="AF26" s="305"/>
      <c r="AG26" s="76">
        <v>0.1</v>
      </c>
      <c r="AH26" s="305">
        <f t="shared" si="0"/>
        <v>0</v>
      </c>
      <c r="AI26" s="306"/>
      <c r="AJ26" s="306"/>
      <c r="AK26" s="306"/>
    </row>
    <row r="27" spans="1:37" ht="21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315" t="s">
        <v>102</v>
      </c>
      <c r="AG27" s="316"/>
      <c r="AH27" s="311">
        <f>SUM(AH20:AH26)</f>
        <v>1191900</v>
      </c>
      <c r="AI27" s="312"/>
      <c r="AJ27" s="312"/>
      <c r="AK27" s="312"/>
    </row>
    <row r="28" spans="1:37" ht="21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317" t="s">
        <v>74</v>
      </c>
      <c r="AG28" s="317"/>
      <c r="AH28" s="318">
        <f>AH27*0.1</f>
        <v>119190</v>
      </c>
      <c r="AI28" s="318"/>
      <c r="AJ28" s="318"/>
      <c r="AK28" s="318"/>
    </row>
    <row r="29" spans="1:37" ht="21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310" t="s">
        <v>103</v>
      </c>
      <c r="AG29" s="310"/>
      <c r="AH29" s="311">
        <f>SUM(AH27:AH28)</f>
        <v>1311090</v>
      </c>
      <c r="AI29" s="312"/>
      <c r="AJ29" s="312"/>
      <c r="AK29" s="312"/>
    </row>
    <row r="32" spans="1:37" ht="21" customHeight="1">
      <c r="C32" s="313" t="s">
        <v>104</v>
      </c>
      <c r="D32" s="313"/>
      <c r="E32" s="313"/>
      <c r="F32" s="313" t="s">
        <v>105</v>
      </c>
      <c r="G32" s="313"/>
      <c r="H32" s="313"/>
      <c r="I32" s="313"/>
      <c r="J32" s="313"/>
      <c r="K32" s="313"/>
      <c r="L32" s="313"/>
      <c r="M32" s="313" t="s">
        <v>106</v>
      </c>
      <c r="N32" s="313"/>
      <c r="O32" s="313"/>
      <c r="P32" s="313"/>
      <c r="Q32" s="313"/>
      <c r="R32" s="313" t="s">
        <v>107</v>
      </c>
      <c r="S32" s="313"/>
      <c r="T32" s="313"/>
      <c r="U32" s="313"/>
      <c r="V32" s="313"/>
      <c r="W32" s="313"/>
      <c r="X32" s="313"/>
      <c r="Y32" s="313"/>
      <c r="Z32" s="313"/>
      <c r="AA32" s="313"/>
      <c r="AB32" s="313"/>
      <c r="AC32" s="313"/>
      <c r="AD32" s="313"/>
      <c r="AE32" s="314" t="s">
        <v>108</v>
      </c>
      <c r="AF32" s="314"/>
      <c r="AG32" s="313" t="s">
        <v>109</v>
      </c>
      <c r="AH32" s="313"/>
      <c r="AI32" s="313"/>
    </row>
    <row r="33" spans="3:35" ht="21" customHeight="1">
      <c r="C33" s="338"/>
      <c r="D33" s="339"/>
      <c r="E33" s="340"/>
      <c r="F33" s="341"/>
      <c r="G33" s="341"/>
      <c r="H33" s="341"/>
      <c r="I33" s="341"/>
      <c r="J33" s="341"/>
      <c r="K33" s="341"/>
      <c r="L33" s="342"/>
      <c r="M33" s="81"/>
      <c r="N33" s="82" t="s">
        <v>110</v>
      </c>
      <c r="O33" s="319"/>
      <c r="P33" s="320"/>
      <c r="Q33" s="321"/>
      <c r="R33" s="319" t="s">
        <v>111</v>
      </c>
      <c r="S33" s="321"/>
      <c r="T33" s="319" t="s">
        <v>112</v>
      </c>
      <c r="U33" s="321"/>
      <c r="V33" s="343"/>
      <c r="W33" s="344"/>
      <c r="X33" s="344"/>
      <c r="Y33" s="344"/>
      <c r="Z33" s="344"/>
      <c r="AA33" s="345"/>
      <c r="AB33" s="319"/>
      <c r="AC33" s="320"/>
      <c r="AD33" s="321"/>
      <c r="AE33" s="322">
        <v>0</v>
      </c>
      <c r="AF33" s="323"/>
      <c r="AG33" s="324">
        <f t="shared" ref="AG33:AG51" si="1">AB33+O33</f>
        <v>0</v>
      </c>
      <c r="AH33" s="325"/>
      <c r="AI33" s="326"/>
    </row>
    <row r="34" spans="3:35" ht="21" customHeight="1">
      <c r="C34" s="327"/>
      <c r="D34" s="328"/>
      <c r="E34" s="329"/>
      <c r="F34" s="330"/>
      <c r="G34" s="330"/>
      <c r="H34" s="330"/>
      <c r="I34" s="330"/>
      <c r="J34" s="330"/>
      <c r="K34" s="330"/>
      <c r="L34" s="331"/>
      <c r="M34" s="83"/>
      <c r="N34" s="84" t="s">
        <v>110</v>
      </c>
      <c r="O34" s="332"/>
      <c r="P34" s="333"/>
      <c r="Q34" s="334"/>
      <c r="R34" s="332" t="s">
        <v>111</v>
      </c>
      <c r="S34" s="334"/>
      <c r="T34" s="332" t="s">
        <v>112</v>
      </c>
      <c r="U34" s="334"/>
      <c r="V34" s="335"/>
      <c r="W34" s="336"/>
      <c r="X34" s="336"/>
      <c r="Y34" s="336"/>
      <c r="Z34" s="336"/>
      <c r="AA34" s="337"/>
      <c r="AB34" s="332"/>
      <c r="AC34" s="333"/>
      <c r="AD34" s="334"/>
      <c r="AE34" s="346">
        <v>0</v>
      </c>
      <c r="AF34" s="347"/>
      <c r="AG34" s="348">
        <f t="shared" si="1"/>
        <v>0</v>
      </c>
      <c r="AH34" s="349"/>
      <c r="AI34" s="350"/>
    </row>
    <row r="35" spans="3:35" ht="21" customHeight="1">
      <c r="C35" s="351"/>
      <c r="D35" s="352"/>
      <c r="E35" s="353"/>
      <c r="F35" s="354"/>
      <c r="G35" s="354"/>
      <c r="H35" s="354"/>
      <c r="I35" s="354"/>
      <c r="J35" s="354"/>
      <c r="K35" s="354"/>
      <c r="L35" s="355"/>
      <c r="M35" s="85"/>
      <c r="N35" s="86" t="s">
        <v>110</v>
      </c>
      <c r="O35" s="356"/>
      <c r="P35" s="357"/>
      <c r="Q35" s="358"/>
      <c r="R35" s="356" t="s">
        <v>111</v>
      </c>
      <c r="S35" s="358"/>
      <c r="T35" s="356" t="s">
        <v>112</v>
      </c>
      <c r="U35" s="358"/>
      <c r="V35" s="359"/>
      <c r="W35" s="360"/>
      <c r="X35" s="360"/>
      <c r="Y35" s="360"/>
      <c r="Z35" s="360"/>
      <c r="AA35" s="361"/>
      <c r="AB35" s="356"/>
      <c r="AC35" s="357"/>
      <c r="AD35" s="358"/>
      <c r="AE35" s="362">
        <v>0</v>
      </c>
      <c r="AF35" s="363"/>
      <c r="AG35" s="364">
        <f t="shared" si="1"/>
        <v>0</v>
      </c>
      <c r="AH35" s="365"/>
      <c r="AI35" s="366"/>
    </row>
    <row r="36" spans="3:35" ht="21" customHeight="1">
      <c r="C36" s="327"/>
      <c r="D36" s="328"/>
      <c r="E36" s="329"/>
      <c r="F36" s="330"/>
      <c r="G36" s="330"/>
      <c r="H36" s="330"/>
      <c r="I36" s="330"/>
      <c r="J36" s="330"/>
      <c r="K36" s="330"/>
      <c r="L36" s="331"/>
      <c r="M36" s="83"/>
      <c r="N36" s="84" t="s">
        <v>113</v>
      </c>
      <c r="O36" s="332"/>
      <c r="P36" s="333"/>
      <c r="Q36" s="334"/>
      <c r="R36" s="332" t="s">
        <v>111</v>
      </c>
      <c r="S36" s="334"/>
      <c r="T36" s="332" t="s">
        <v>112</v>
      </c>
      <c r="U36" s="334"/>
      <c r="V36" s="335"/>
      <c r="W36" s="336"/>
      <c r="X36" s="336"/>
      <c r="Y36" s="336"/>
      <c r="Z36" s="336"/>
      <c r="AA36" s="337"/>
      <c r="AB36" s="332"/>
      <c r="AC36" s="333"/>
      <c r="AD36" s="334"/>
      <c r="AE36" s="346">
        <v>0</v>
      </c>
      <c r="AF36" s="347"/>
      <c r="AG36" s="348">
        <f t="shared" si="1"/>
        <v>0</v>
      </c>
      <c r="AH36" s="349"/>
      <c r="AI36" s="350"/>
    </row>
    <row r="37" spans="3:35" ht="21" customHeight="1">
      <c r="C37" s="351"/>
      <c r="D37" s="352"/>
      <c r="E37" s="353"/>
      <c r="F37" s="354"/>
      <c r="G37" s="354"/>
      <c r="H37" s="354"/>
      <c r="I37" s="354"/>
      <c r="J37" s="354"/>
      <c r="K37" s="354"/>
      <c r="L37" s="355"/>
      <c r="M37" s="85"/>
      <c r="N37" s="86" t="s">
        <v>110</v>
      </c>
      <c r="O37" s="356"/>
      <c r="P37" s="357"/>
      <c r="Q37" s="358"/>
      <c r="R37" s="356" t="s">
        <v>111</v>
      </c>
      <c r="S37" s="358"/>
      <c r="T37" s="356" t="s">
        <v>112</v>
      </c>
      <c r="U37" s="358"/>
      <c r="V37" s="359"/>
      <c r="W37" s="360"/>
      <c r="X37" s="360"/>
      <c r="Y37" s="360"/>
      <c r="Z37" s="360"/>
      <c r="AA37" s="361"/>
      <c r="AB37" s="356"/>
      <c r="AC37" s="357"/>
      <c r="AD37" s="358"/>
      <c r="AE37" s="362">
        <v>0</v>
      </c>
      <c r="AF37" s="363"/>
      <c r="AG37" s="364">
        <f t="shared" si="1"/>
        <v>0</v>
      </c>
      <c r="AH37" s="365"/>
      <c r="AI37" s="366"/>
    </row>
    <row r="38" spans="3:35" ht="21" customHeight="1">
      <c r="C38" s="327"/>
      <c r="D38" s="328"/>
      <c r="E38" s="329"/>
      <c r="F38" s="330"/>
      <c r="G38" s="330"/>
      <c r="H38" s="330"/>
      <c r="I38" s="330"/>
      <c r="J38" s="330"/>
      <c r="K38" s="330"/>
      <c r="L38" s="331"/>
      <c r="M38" s="83"/>
      <c r="N38" s="84" t="s">
        <v>110</v>
      </c>
      <c r="O38" s="332"/>
      <c r="P38" s="333"/>
      <c r="Q38" s="334"/>
      <c r="R38" s="332" t="s">
        <v>111</v>
      </c>
      <c r="S38" s="334"/>
      <c r="T38" s="332" t="s">
        <v>112</v>
      </c>
      <c r="U38" s="334"/>
      <c r="V38" s="335"/>
      <c r="W38" s="336"/>
      <c r="X38" s="336"/>
      <c r="Y38" s="336"/>
      <c r="Z38" s="336"/>
      <c r="AA38" s="337"/>
      <c r="AB38" s="332"/>
      <c r="AC38" s="333"/>
      <c r="AD38" s="334"/>
      <c r="AE38" s="346">
        <v>0</v>
      </c>
      <c r="AF38" s="347"/>
      <c r="AG38" s="348">
        <f t="shared" si="1"/>
        <v>0</v>
      </c>
      <c r="AH38" s="349"/>
      <c r="AI38" s="350"/>
    </row>
    <row r="39" spans="3:35" ht="21" customHeight="1">
      <c r="C39" s="351"/>
      <c r="D39" s="352"/>
      <c r="E39" s="353"/>
      <c r="F39" s="354"/>
      <c r="G39" s="354"/>
      <c r="H39" s="354"/>
      <c r="I39" s="354"/>
      <c r="J39" s="354"/>
      <c r="K39" s="354"/>
      <c r="L39" s="355"/>
      <c r="M39" s="85"/>
      <c r="N39" s="86" t="s">
        <v>110</v>
      </c>
      <c r="O39" s="356"/>
      <c r="P39" s="357"/>
      <c r="Q39" s="358"/>
      <c r="R39" s="356" t="s">
        <v>111</v>
      </c>
      <c r="S39" s="358"/>
      <c r="T39" s="356" t="s">
        <v>112</v>
      </c>
      <c r="U39" s="358"/>
      <c r="V39" s="359"/>
      <c r="W39" s="360"/>
      <c r="X39" s="360"/>
      <c r="Y39" s="360"/>
      <c r="Z39" s="360"/>
      <c r="AA39" s="361"/>
      <c r="AB39" s="356"/>
      <c r="AC39" s="357"/>
      <c r="AD39" s="358"/>
      <c r="AE39" s="362">
        <v>0</v>
      </c>
      <c r="AF39" s="363"/>
      <c r="AG39" s="364">
        <f t="shared" si="1"/>
        <v>0</v>
      </c>
      <c r="AH39" s="365"/>
      <c r="AI39" s="366"/>
    </row>
    <row r="40" spans="3:35" ht="21" customHeight="1">
      <c r="C40" s="327"/>
      <c r="D40" s="328"/>
      <c r="E40" s="329"/>
      <c r="F40" s="330"/>
      <c r="G40" s="330"/>
      <c r="H40" s="330"/>
      <c r="I40" s="330"/>
      <c r="J40" s="330"/>
      <c r="K40" s="330"/>
      <c r="L40" s="331"/>
      <c r="M40" s="83"/>
      <c r="N40" s="84" t="s">
        <v>110</v>
      </c>
      <c r="O40" s="332"/>
      <c r="P40" s="333"/>
      <c r="Q40" s="334"/>
      <c r="R40" s="332" t="s">
        <v>111</v>
      </c>
      <c r="S40" s="334"/>
      <c r="T40" s="332" t="s">
        <v>112</v>
      </c>
      <c r="U40" s="334"/>
      <c r="V40" s="335"/>
      <c r="W40" s="336"/>
      <c r="X40" s="336"/>
      <c r="Y40" s="336"/>
      <c r="Z40" s="336"/>
      <c r="AA40" s="337"/>
      <c r="AB40" s="332"/>
      <c r="AC40" s="333"/>
      <c r="AD40" s="334"/>
      <c r="AE40" s="346">
        <v>0</v>
      </c>
      <c r="AF40" s="347"/>
      <c r="AG40" s="348">
        <f t="shared" si="1"/>
        <v>0</v>
      </c>
      <c r="AH40" s="349"/>
      <c r="AI40" s="350"/>
    </row>
    <row r="41" spans="3:35" ht="21" customHeight="1">
      <c r="C41" s="351"/>
      <c r="D41" s="352"/>
      <c r="E41" s="353"/>
      <c r="F41" s="354"/>
      <c r="G41" s="354"/>
      <c r="H41" s="354"/>
      <c r="I41" s="354"/>
      <c r="J41" s="354"/>
      <c r="K41" s="354"/>
      <c r="L41" s="355"/>
      <c r="M41" s="85"/>
      <c r="N41" s="86" t="s">
        <v>110</v>
      </c>
      <c r="O41" s="356"/>
      <c r="P41" s="357"/>
      <c r="Q41" s="358"/>
      <c r="R41" s="356" t="s">
        <v>111</v>
      </c>
      <c r="S41" s="358"/>
      <c r="T41" s="356" t="s">
        <v>112</v>
      </c>
      <c r="U41" s="358"/>
      <c r="V41" s="359"/>
      <c r="W41" s="360"/>
      <c r="X41" s="360"/>
      <c r="Y41" s="360"/>
      <c r="Z41" s="360"/>
      <c r="AA41" s="361"/>
      <c r="AB41" s="356"/>
      <c r="AC41" s="357"/>
      <c r="AD41" s="358"/>
      <c r="AE41" s="362">
        <v>0</v>
      </c>
      <c r="AF41" s="363"/>
      <c r="AG41" s="364">
        <f t="shared" si="1"/>
        <v>0</v>
      </c>
      <c r="AH41" s="365"/>
      <c r="AI41" s="366"/>
    </row>
    <row r="42" spans="3:35" ht="21" customHeight="1">
      <c r="C42" s="327"/>
      <c r="D42" s="328"/>
      <c r="E42" s="329"/>
      <c r="F42" s="330"/>
      <c r="G42" s="330"/>
      <c r="H42" s="330"/>
      <c r="I42" s="330"/>
      <c r="J42" s="330"/>
      <c r="K42" s="330"/>
      <c r="L42" s="331"/>
      <c r="M42" s="83"/>
      <c r="N42" s="84" t="s">
        <v>113</v>
      </c>
      <c r="O42" s="332"/>
      <c r="P42" s="333"/>
      <c r="Q42" s="334"/>
      <c r="R42" s="332" t="s">
        <v>111</v>
      </c>
      <c r="S42" s="334"/>
      <c r="T42" s="332" t="s">
        <v>112</v>
      </c>
      <c r="U42" s="334"/>
      <c r="V42" s="335"/>
      <c r="W42" s="336"/>
      <c r="X42" s="336"/>
      <c r="Y42" s="336"/>
      <c r="Z42" s="336"/>
      <c r="AA42" s="337"/>
      <c r="AB42" s="332"/>
      <c r="AC42" s="333"/>
      <c r="AD42" s="334"/>
      <c r="AE42" s="346">
        <v>0</v>
      </c>
      <c r="AF42" s="347"/>
      <c r="AG42" s="348">
        <f t="shared" si="1"/>
        <v>0</v>
      </c>
      <c r="AH42" s="349"/>
      <c r="AI42" s="350"/>
    </row>
    <row r="43" spans="3:35" ht="21" customHeight="1">
      <c r="C43" s="351"/>
      <c r="D43" s="352"/>
      <c r="E43" s="353"/>
      <c r="F43" s="354"/>
      <c r="G43" s="354"/>
      <c r="H43" s="354"/>
      <c r="I43" s="354"/>
      <c r="J43" s="354"/>
      <c r="K43" s="354"/>
      <c r="L43" s="355"/>
      <c r="M43" s="85"/>
      <c r="N43" s="86" t="s">
        <v>110</v>
      </c>
      <c r="O43" s="356"/>
      <c r="P43" s="357"/>
      <c r="Q43" s="358"/>
      <c r="R43" s="356" t="s">
        <v>111</v>
      </c>
      <c r="S43" s="358"/>
      <c r="T43" s="356" t="s">
        <v>112</v>
      </c>
      <c r="U43" s="358"/>
      <c r="V43" s="359"/>
      <c r="W43" s="360"/>
      <c r="X43" s="360"/>
      <c r="Y43" s="360"/>
      <c r="Z43" s="360"/>
      <c r="AA43" s="361"/>
      <c r="AB43" s="356"/>
      <c r="AC43" s="357"/>
      <c r="AD43" s="358"/>
      <c r="AE43" s="362">
        <v>0</v>
      </c>
      <c r="AF43" s="363"/>
      <c r="AG43" s="364">
        <f t="shared" si="1"/>
        <v>0</v>
      </c>
      <c r="AH43" s="365"/>
      <c r="AI43" s="366"/>
    </row>
    <row r="44" spans="3:35" ht="21" customHeight="1">
      <c r="C44" s="327"/>
      <c r="D44" s="328"/>
      <c r="E44" s="329"/>
      <c r="F44" s="330"/>
      <c r="G44" s="330"/>
      <c r="H44" s="330"/>
      <c r="I44" s="330"/>
      <c r="J44" s="330"/>
      <c r="K44" s="330"/>
      <c r="L44" s="331"/>
      <c r="M44" s="83"/>
      <c r="N44" s="84" t="s">
        <v>110</v>
      </c>
      <c r="O44" s="332"/>
      <c r="P44" s="333"/>
      <c r="Q44" s="334"/>
      <c r="R44" s="332" t="s">
        <v>111</v>
      </c>
      <c r="S44" s="334"/>
      <c r="T44" s="332" t="s">
        <v>112</v>
      </c>
      <c r="U44" s="334"/>
      <c r="V44" s="335"/>
      <c r="W44" s="336"/>
      <c r="X44" s="336"/>
      <c r="Y44" s="336"/>
      <c r="Z44" s="336"/>
      <c r="AA44" s="337"/>
      <c r="AB44" s="332"/>
      <c r="AC44" s="333"/>
      <c r="AD44" s="334"/>
      <c r="AE44" s="346">
        <v>0</v>
      </c>
      <c r="AF44" s="347"/>
      <c r="AG44" s="348">
        <f t="shared" si="1"/>
        <v>0</v>
      </c>
      <c r="AH44" s="349"/>
      <c r="AI44" s="350"/>
    </row>
    <row r="45" spans="3:35" ht="21" customHeight="1">
      <c r="C45" s="351"/>
      <c r="D45" s="352"/>
      <c r="E45" s="353"/>
      <c r="F45" s="354"/>
      <c r="G45" s="354"/>
      <c r="H45" s="354"/>
      <c r="I45" s="354"/>
      <c r="J45" s="354"/>
      <c r="K45" s="354"/>
      <c r="L45" s="355"/>
      <c r="M45" s="85"/>
      <c r="N45" s="86" t="s">
        <v>110</v>
      </c>
      <c r="O45" s="356"/>
      <c r="P45" s="357"/>
      <c r="Q45" s="358"/>
      <c r="R45" s="356" t="s">
        <v>111</v>
      </c>
      <c r="S45" s="358"/>
      <c r="T45" s="356" t="s">
        <v>112</v>
      </c>
      <c r="U45" s="358"/>
      <c r="V45" s="359"/>
      <c r="W45" s="360"/>
      <c r="X45" s="360"/>
      <c r="Y45" s="360"/>
      <c r="Z45" s="360"/>
      <c r="AA45" s="361"/>
      <c r="AB45" s="356"/>
      <c r="AC45" s="357"/>
      <c r="AD45" s="358"/>
      <c r="AE45" s="362">
        <v>0</v>
      </c>
      <c r="AF45" s="363"/>
      <c r="AG45" s="364">
        <f t="shared" si="1"/>
        <v>0</v>
      </c>
      <c r="AH45" s="365"/>
      <c r="AI45" s="366"/>
    </row>
    <row r="46" spans="3:35" ht="21" customHeight="1">
      <c r="C46" s="327"/>
      <c r="D46" s="328"/>
      <c r="E46" s="329"/>
      <c r="F46" s="330"/>
      <c r="G46" s="330"/>
      <c r="H46" s="330"/>
      <c r="I46" s="330"/>
      <c r="J46" s="330"/>
      <c r="K46" s="330"/>
      <c r="L46" s="331"/>
      <c r="M46" s="83"/>
      <c r="N46" s="84" t="s">
        <v>110</v>
      </c>
      <c r="O46" s="332"/>
      <c r="P46" s="333"/>
      <c r="Q46" s="334"/>
      <c r="R46" s="332" t="s">
        <v>111</v>
      </c>
      <c r="S46" s="334"/>
      <c r="T46" s="332" t="s">
        <v>112</v>
      </c>
      <c r="U46" s="334"/>
      <c r="V46" s="335"/>
      <c r="W46" s="336"/>
      <c r="X46" s="336"/>
      <c r="Y46" s="336"/>
      <c r="Z46" s="336"/>
      <c r="AA46" s="337"/>
      <c r="AB46" s="332"/>
      <c r="AC46" s="333"/>
      <c r="AD46" s="334"/>
      <c r="AE46" s="346">
        <v>0</v>
      </c>
      <c r="AF46" s="347"/>
      <c r="AG46" s="348">
        <f t="shared" si="1"/>
        <v>0</v>
      </c>
      <c r="AH46" s="349"/>
      <c r="AI46" s="350"/>
    </row>
    <row r="47" spans="3:35" ht="21" customHeight="1">
      <c r="C47" s="351"/>
      <c r="D47" s="352"/>
      <c r="E47" s="353"/>
      <c r="F47" s="354"/>
      <c r="G47" s="354"/>
      <c r="H47" s="354"/>
      <c r="I47" s="354"/>
      <c r="J47" s="354"/>
      <c r="K47" s="354"/>
      <c r="L47" s="355"/>
      <c r="M47" s="85"/>
      <c r="N47" s="86" t="s">
        <v>110</v>
      </c>
      <c r="O47" s="356"/>
      <c r="P47" s="357"/>
      <c r="Q47" s="358"/>
      <c r="R47" s="356" t="s">
        <v>111</v>
      </c>
      <c r="S47" s="358"/>
      <c r="T47" s="356" t="s">
        <v>112</v>
      </c>
      <c r="U47" s="358"/>
      <c r="V47" s="359"/>
      <c r="W47" s="360"/>
      <c r="X47" s="360"/>
      <c r="Y47" s="360"/>
      <c r="Z47" s="360"/>
      <c r="AA47" s="361"/>
      <c r="AB47" s="356"/>
      <c r="AC47" s="357"/>
      <c r="AD47" s="358"/>
      <c r="AE47" s="362">
        <v>0</v>
      </c>
      <c r="AF47" s="363"/>
      <c r="AG47" s="364">
        <f t="shared" si="1"/>
        <v>0</v>
      </c>
      <c r="AH47" s="365"/>
      <c r="AI47" s="366"/>
    </row>
    <row r="48" spans="3:35" ht="21" customHeight="1">
      <c r="C48" s="327"/>
      <c r="D48" s="328"/>
      <c r="E48" s="329"/>
      <c r="F48" s="330"/>
      <c r="G48" s="330"/>
      <c r="H48" s="330"/>
      <c r="I48" s="330"/>
      <c r="J48" s="330"/>
      <c r="K48" s="330"/>
      <c r="L48" s="331"/>
      <c r="M48" s="83"/>
      <c r="N48" s="84" t="s">
        <v>113</v>
      </c>
      <c r="O48" s="332"/>
      <c r="P48" s="333"/>
      <c r="Q48" s="334"/>
      <c r="R48" s="332" t="s">
        <v>111</v>
      </c>
      <c r="S48" s="334"/>
      <c r="T48" s="332" t="s">
        <v>112</v>
      </c>
      <c r="U48" s="334"/>
      <c r="V48" s="335"/>
      <c r="W48" s="336"/>
      <c r="X48" s="336"/>
      <c r="Y48" s="336"/>
      <c r="Z48" s="336"/>
      <c r="AA48" s="337"/>
      <c r="AB48" s="332"/>
      <c r="AC48" s="333"/>
      <c r="AD48" s="334"/>
      <c r="AE48" s="346">
        <v>0</v>
      </c>
      <c r="AF48" s="347"/>
      <c r="AG48" s="348">
        <f t="shared" si="1"/>
        <v>0</v>
      </c>
      <c r="AH48" s="349"/>
      <c r="AI48" s="350"/>
    </row>
    <row r="49" spans="1:37" ht="21" customHeight="1">
      <c r="C49" s="351"/>
      <c r="D49" s="352"/>
      <c r="E49" s="353"/>
      <c r="F49" s="354"/>
      <c r="G49" s="354"/>
      <c r="H49" s="354"/>
      <c r="I49" s="354"/>
      <c r="J49" s="354"/>
      <c r="K49" s="354"/>
      <c r="L49" s="355"/>
      <c r="M49" s="85"/>
      <c r="N49" s="86" t="s">
        <v>110</v>
      </c>
      <c r="O49" s="356"/>
      <c r="P49" s="357"/>
      <c r="Q49" s="358"/>
      <c r="R49" s="356" t="s">
        <v>111</v>
      </c>
      <c r="S49" s="358"/>
      <c r="T49" s="356" t="s">
        <v>112</v>
      </c>
      <c r="U49" s="358"/>
      <c r="V49" s="359"/>
      <c r="W49" s="360"/>
      <c r="X49" s="360"/>
      <c r="Y49" s="360"/>
      <c r="Z49" s="360"/>
      <c r="AA49" s="361"/>
      <c r="AB49" s="356"/>
      <c r="AC49" s="357"/>
      <c r="AD49" s="358"/>
      <c r="AE49" s="362">
        <v>0</v>
      </c>
      <c r="AF49" s="363"/>
      <c r="AG49" s="364">
        <f t="shared" si="1"/>
        <v>0</v>
      </c>
      <c r="AH49" s="365"/>
      <c r="AI49" s="366"/>
    </row>
    <row r="50" spans="1:37" ht="21" customHeight="1">
      <c r="C50" s="327"/>
      <c r="D50" s="328"/>
      <c r="E50" s="329"/>
      <c r="F50" s="330"/>
      <c r="G50" s="330"/>
      <c r="H50" s="330"/>
      <c r="I50" s="330"/>
      <c r="J50" s="330"/>
      <c r="K50" s="330"/>
      <c r="L50" s="331"/>
      <c r="M50" s="83"/>
      <c r="N50" s="84" t="s">
        <v>110</v>
      </c>
      <c r="O50" s="332"/>
      <c r="P50" s="333"/>
      <c r="Q50" s="334"/>
      <c r="R50" s="332" t="s">
        <v>111</v>
      </c>
      <c r="S50" s="334"/>
      <c r="T50" s="332" t="s">
        <v>112</v>
      </c>
      <c r="U50" s="334"/>
      <c r="V50" s="335"/>
      <c r="W50" s="336"/>
      <c r="X50" s="336"/>
      <c r="Y50" s="336"/>
      <c r="Z50" s="336"/>
      <c r="AA50" s="337"/>
      <c r="AB50" s="332"/>
      <c r="AC50" s="333"/>
      <c r="AD50" s="334"/>
      <c r="AE50" s="346">
        <v>0</v>
      </c>
      <c r="AF50" s="347"/>
      <c r="AG50" s="348">
        <f t="shared" si="1"/>
        <v>0</v>
      </c>
      <c r="AH50" s="349"/>
      <c r="AI50" s="350"/>
    </row>
    <row r="51" spans="1:37" ht="21" customHeight="1">
      <c r="C51" s="377"/>
      <c r="D51" s="378"/>
      <c r="E51" s="379"/>
      <c r="F51" s="380"/>
      <c r="G51" s="380"/>
      <c r="H51" s="380"/>
      <c r="I51" s="380"/>
      <c r="J51" s="380"/>
      <c r="K51" s="380"/>
      <c r="L51" s="381"/>
      <c r="M51" s="87"/>
      <c r="N51" s="88" t="s">
        <v>110</v>
      </c>
      <c r="O51" s="382"/>
      <c r="P51" s="383"/>
      <c r="Q51" s="384"/>
      <c r="R51" s="382" t="s">
        <v>111</v>
      </c>
      <c r="S51" s="384"/>
      <c r="T51" s="382" t="s">
        <v>112</v>
      </c>
      <c r="U51" s="384"/>
      <c r="V51" s="385"/>
      <c r="W51" s="386"/>
      <c r="X51" s="386"/>
      <c r="Y51" s="386"/>
      <c r="Z51" s="386"/>
      <c r="AA51" s="387"/>
      <c r="AB51" s="382"/>
      <c r="AC51" s="383"/>
      <c r="AD51" s="384"/>
      <c r="AE51" s="388">
        <v>0</v>
      </c>
      <c r="AF51" s="389"/>
      <c r="AG51" s="367">
        <f t="shared" si="1"/>
        <v>0</v>
      </c>
      <c r="AH51" s="368"/>
      <c r="AI51" s="369"/>
    </row>
    <row r="52" spans="1:37" ht="21" customHeight="1" thickBot="1"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370" t="s">
        <v>114</v>
      </c>
      <c r="AE52" s="371"/>
      <c r="AF52" s="372"/>
      <c r="AG52" s="373">
        <f>SUM(AG33:AG51)</f>
        <v>0</v>
      </c>
      <c r="AH52" s="374"/>
      <c r="AI52" s="375"/>
    </row>
    <row r="56" spans="1:37" ht="21" customHeight="1">
      <c r="A56" s="376">
        <v>2</v>
      </c>
      <c r="B56" s="376"/>
      <c r="C56" s="376"/>
      <c r="D56" s="376"/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376"/>
      <c r="R56" s="376"/>
      <c r="S56" s="376"/>
      <c r="T56" s="376"/>
      <c r="U56" s="376"/>
      <c r="V56" s="376"/>
      <c r="W56" s="376"/>
      <c r="X56" s="376"/>
      <c r="Y56" s="376"/>
      <c r="Z56" s="376"/>
      <c r="AA56" s="376"/>
      <c r="AB56" s="376"/>
      <c r="AC56" s="376"/>
      <c r="AD56" s="376"/>
      <c r="AE56" s="376"/>
      <c r="AF56" s="376"/>
      <c r="AG56" s="376"/>
      <c r="AH56" s="376"/>
      <c r="AI56" s="376"/>
      <c r="AJ56" s="376"/>
      <c r="AK56" s="376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1"/>
  <pageMargins left="0.16" right="0.16" top="0.31" bottom="0.2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Sheet1</vt:lpstr>
      <vt:lpstr>常駐4</vt:lpstr>
      <vt:lpstr>常駐4 (2)</vt:lpstr>
      <vt:lpstr>A案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2025-05-08T06:13:14Z</cp:lastPrinted>
  <dcterms:created xsi:type="dcterms:W3CDTF">2015-06-05T18:19:34Z</dcterms:created>
  <dcterms:modified xsi:type="dcterms:W3CDTF">2025-11-06T06:11:12Z</dcterms:modified>
</cp:coreProperties>
</file>