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事務\御津町\"/>
    </mc:Choice>
  </mc:AlternateContent>
  <xr:revisionPtr revIDLastSave="0" documentId="8_{A9FD433F-53E3-417F-BFF1-0076F0E03CA6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2025" sheetId="8" r:id="rId1"/>
    <sheet name="見積書 ①" sheetId="7" r:id="rId2"/>
    <sheet name="Sheet3" sheetId="9" r:id="rId3"/>
    <sheet name="日伸" sheetId="4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8" l="1"/>
  <c r="R21" i="8"/>
  <c r="R20" i="8"/>
  <c r="R19" i="8"/>
  <c r="Q22" i="8"/>
  <c r="G21" i="8"/>
  <c r="G26" i="8"/>
  <c r="O22" i="8"/>
  <c r="P22" i="8"/>
  <c r="N22" i="8"/>
  <c r="G27" i="8"/>
  <c r="J27" i="8" s="1"/>
  <c r="G24" i="8"/>
  <c r="G25" i="8" s="1"/>
  <c r="J25" i="8" s="1"/>
  <c r="G23" i="8"/>
  <c r="J23" i="8" s="1"/>
  <c r="J22" i="8"/>
  <c r="J21" i="8"/>
  <c r="J20" i="8"/>
  <c r="J21" i="4"/>
  <c r="G26" i="7"/>
  <c r="G27" i="7" s="1"/>
  <c r="J27" i="7" s="1"/>
  <c r="G24" i="7"/>
  <c r="J24" i="7" s="1"/>
  <c r="G25" i="7"/>
  <c r="J25" i="7" s="1"/>
  <c r="G21" i="7"/>
  <c r="J21" i="7" s="1"/>
  <c r="G23" i="7"/>
  <c r="J23" i="7" s="1"/>
  <c r="J22" i="7"/>
  <c r="J20" i="7"/>
  <c r="J20" i="4"/>
  <c r="J24" i="4"/>
  <c r="J23" i="4"/>
  <c r="J22" i="4"/>
  <c r="K38" i="4"/>
  <c r="I38" i="4" s="1"/>
  <c r="J26" i="8" l="1"/>
  <c r="J24" i="8"/>
  <c r="J26" i="7"/>
  <c r="K38" i="7"/>
  <c r="I38" i="7" s="1"/>
  <c r="K39" i="7"/>
  <c r="I39" i="7" s="1"/>
  <c r="K37" i="4"/>
  <c r="I37" i="4" s="1"/>
  <c r="J33" i="4" s="1"/>
  <c r="K40" i="8" l="1"/>
  <c r="I40" i="8" s="1"/>
  <c r="K39" i="8"/>
  <c r="I33" i="7"/>
  <c r="I32" i="7"/>
  <c r="J32" i="4"/>
  <c r="J34" i="4" s="1"/>
  <c r="B16" i="4" s="1"/>
  <c r="I35" i="7" l="1"/>
  <c r="B16" i="7" s="1"/>
  <c r="I39" i="8"/>
  <c r="I33" i="8" s="1"/>
  <c r="I32" i="8"/>
  <c r="I35" i="8" l="1"/>
  <c r="B15" i="8" s="1"/>
  <c r="P28" i="8" s="1"/>
</calcChain>
</file>

<file path=xl/sharedStrings.xml><?xml version="1.0" encoding="utf-8"?>
<sst xmlns="http://schemas.openxmlformats.org/spreadsheetml/2006/main" count="161" uniqueCount="72">
  <si>
    <t>御中</t>
    <rPh sb="0" eb="2">
      <t>オンチュウ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</si>
  <si>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</si>
  <si>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</si>
  <si>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</si>
  <si>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</si>
  <si>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</si>
  <si>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</si>
  <si>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</si>
  <si>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</si>
  <si>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</si>
  <si>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</si>
  <si>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</si>
  <si>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</si>
  <si>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</si>
  <si>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</si>
  <si>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</si>
  <si>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№　　　　　</t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</si>
  <si>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</si>
  <si>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</si>
  <si>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</si>
  <si>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</si>
  <si>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見積日：</t>
    <rPh sb="0" eb="2">
      <t>ミツモリ</t>
    </rPh>
    <rPh sb="2" eb="3">
      <t>ビ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</si>
  <si>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</si>
  <si>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</si>
  <si>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株式会CSILead</t>
    <rPh sb="0" eb="2">
      <t>カブシキ</t>
    </rPh>
    <rPh sb="2" eb="3">
      <t>カイ</t>
    </rPh>
    <phoneticPr fontId="2"/>
  </si>
  <si>
    <t>〒675-2123</t>
    <phoneticPr fontId="2"/>
  </si>
  <si>
    <t>株式会社日伸</t>
    <rPh sb="0" eb="4">
      <t>カブシキガイシャ</t>
    </rPh>
    <rPh sb="4" eb="6">
      <t>ニッシン</t>
    </rPh>
    <phoneticPr fontId="2"/>
  </si>
  <si>
    <t>兵庫県加西市北条町北条1121</t>
    <rPh sb="0" eb="11">
      <t>ヒョウゴケンカサイシホウジョウチョウホウジョウ</t>
    </rPh>
    <phoneticPr fontId="2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</si>
  <si>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2"/>
  </si>
  <si>
    <t>担当者</t>
    <rPh sb="0" eb="3">
      <t>タントウシャ</t>
    </rPh>
    <phoneticPr fontId="2"/>
  </si>
  <si>
    <t>登録番号</t>
    <rPh sb="0" eb="4">
      <t>トウロクバンゴウ</t>
    </rPh>
    <phoneticPr fontId="2"/>
  </si>
  <si>
    <t>大崎和哉</t>
    <rPh sb="0" eb="4">
      <t>オオサキカズヤ</t>
    </rPh>
    <phoneticPr fontId="2"/>
  </si>
  <si>
    <t>T-9140001126012</t>
    <phoneticPr fontId="2"/>
  </si>
  <si>
    <t>御見積金額</t>
    <rPh sb="0" eb="3">
      <t>オミツモ</t>
    </rPh>
    <rPh sb="3" eb="5">
      <t>キンガク</t>
    </rPh>
    <phoneticPr fontId="2"/>
  </si>
  <si>
    <t>10ｔ</t>
    <phoneticPr fontId="2"/>
  </si>
  <si>
    <t>4ｔ</t>
    <phoneticPr fontId="2"/>
  </si>
  <si>
    <t>回送車</t>
    <rPh sb="0" eb="2">
      <t>カイソウ</t>
    </rPh>
    <rPh sb="2" eb="3">
      <t>シャ</t>
    </rPh>
    <phoneticPr fontId="2"/>
  </si>
  <si>
    <t>作業員</t>
    <rPh sb="0" eb="3">
      <t>サギョウイン</t>
    </rPh>
    <phoneticPr fontId="2"/>
  </si>
  <si>
    <t>㈱CSILead</t>
    <phoneticPr fontId="2"/>
  </si>
  <si>
    <t>燃料費、高速利用代金は後日請求</t>
    <rPh sb="0" eb="3">
      <t>ネンリョウヒ</t>
    </rPh>
    <rPh sb="4" eb="10">
      <t>コウソクリヨウダイキン</t>
    </rPh>
    <rPh sb="11" eb="13">
      <t>ゴジツ</t>
    </rPh>
    <rPh sb="13" eb="15">
      <t>セイキュウ</t>
    </rPh>
    <phoneticPr fontId="2"/>
  </si>
  <si>
    <t>株式会社CSILead</t>
    <rPh sb="0" eb="2">
      <t>カブシキ</t>
    </rPh>
    <rPh sb="2" eb="3">
      <t>カイ</t>
    </rPh>
    <rPh sb="3" eb="4">
      <t>シャ</t>
    </rPh>
    <phoneticPr fontId="2"/>
  </si>
  <si>
    <t>〒675-2312</t>
    <phoneticPr fontId="2"/>
  </si>
  <si>
    <t>残業</t>
    <rPh sb="0" eb="2">
      <t>ザンギョウ</t>
    </rPh>
    <phoneticPr fontId="2"/>
  </si>
  <si>
    <t>有資格者警備員（平日）</t>
    <rPh sb="0" eb="4">
      <t>ユウシカクシャ</t>
    </rPh>
    <rPh sb="4" eb="7">
      <t>ケイビイン</t>
    </rPh>
    <rPh sb="8" eb="10">
      <t>ヘイジツ</t>
    </rPh>
    <phoneticPr fontId="2"/>
  </si>
  <si>
    <t>一般警備員（平日）</t>
    <rPh sb="0" eb="2">
      <t>イッパン</t>
    </rPh>
    <rPh sb="2" eb="5">
      <t>ケイビイン</t>
    </rPh>
    <rPh sb="6" eb="8">
      <t>ヘイジツ</t>
    </rPh>
    <phoneticPr fontId="2"/>
  </si>
  <si>
    <t>有資格者警備員（休日）</t>
    <rPh sb="0" eb="4">
      <t>ユウシカクシャ</t>
    </rPh>
    <rPh sb="4" eb="7">
      <t>ケイビイン</t>
    </rPh>
    <rPh sb="8" eb="10">
      <t>キュウジツ</t>
    </rPh>
    <phoneticPr fontId="2"/>
  </si>
  <si>
    <t>一般警備員（休日）</t>
    <rPh sb="0" eb="2">
      <t>イッパン</t>
    </rPh>
    <rPh sb="2" eb="5">
      <t>ケイビイン</t>
    </rPh>
    <rPh sb="6" eb="8">
      <t>キュウジツ</t>
    </rPh>
    <phoneticPr fontId="2"/>
  </si>
  <si>
    <t>無線機</t>
    <rPh sb="0" eb="3">
      <t>ムセンキ</t>
    </rPh>
    <phoneticPr fontId="2"/>
  </si>
  <si>
    <t>交通費</t>
    <rPh sb="0" eb="3">
      <t>コウツウヒ</t>
    </rPh>
    <phoneticPr fontId="2"/>
  </si>
  <si>
    <t>サービス</t>
    <phoneticPr fontId="2"/>
  </si>
  <si>
    <t>撮　影</t>
    <rPh sb="0" eb="1">
      <t>サツ</t>
    </rPh>
    <rPh sb="2" eb="3">
      <t>カゲ</t>
    </rPh>
    <phoneticPr fontId="2"/>
  </si>
  <si>
    <t>春日振興会御中</t>
    <rPh sb="0" eb="2">
      <t>カスガ</t>
    </rPh>
    <rPh sb="2" eb="5">
      <t>シンコウカイ</t>
    </rPh>
    <rPh sb="5" eb="7">
      <t>オンチュウ</t>
    </rPh>
    <phoneticPr fontId="2"/>
  </si>
  <si>
    <t>2024年10月12.13日</t>
    <rPh sb="4" eb="5">
      <t>ネン</t>
    </rPh>
    <rPh sb="7" eb="8">
      <t>ガツ</t>
    </rPh>
    <rPh sb="13" eb="14">
      <t>ヒ</t>
    </rPh>
    <phoneticPr fontId="2"/>
  </si>
  <si>
    <t>08:00～21:00（両日）</t>
    <rPh sb="12" eb="14">
      <t>リョウジツ</t>
    </rPh>
    <phoneticPr fontId="2"/>
  </si>
  <si>
    <t>春日神社秋季例大祭</t>
    <rPh sb="0" eb="4">
      <t>カスガジンジャ</t>
    </rPh>
    <rPh sb="4" eb="9">
      <t>シュウキレイタイサイ</t>
    </rPh>
    <phoneticPr fontId="2"/>
  </si>
  <si>
    <t>10/12.13</t>
    <phoneticPr fontId="2"/>
  </si>
  <si>
    <t>御見積書</t>
    <rPh sb="0" eb="4">
      <t>オミツモリショ</t>
    </rPh>
    <phoneticPr fontId="2"/>
  </si>
  <si>
    <t>値引き</t>
    <rPh sb="0" eb="2">
      <t>ネビ</t>
    </rPh>
    <phoneticPr fontId="2"/>
  </si>
  <si>
    <t>小　計</t>
    <rPh sb="0" eb="1">
      <t>ショウ</t>
    </rPh>
    <rPh sb="2" eb="3">
      <t>ケイ</t>
    </rPh>
    <phoneticPr fontId="2"/>
  </si>
  <si>
    <t>請求計</t>
    <rPh sb="0" eb="3">
      <t>セイキュウケイ</t>
    </rPh>
    <phoneticPr fontId="2"/>
  </si>
  <si>
    <t>母ちゃん素人撮影ですが、体調不良で参加を検討中</t>
    <rPh sb="0" eb="1">
      <t>カア</t>
    </rPh>
    <rPh sb="4" eb="8">
      <t>シロウトサツエイ</t>
    </rPh>
    <rPh sb="12" eb="16">
      <t>タイチョウフリョウ</t>
    </rPh>
    <rPh sb="17" eb="19">
      <t>サンカ</t>
    </rPh>
    <rPh sb="20" eb="22">
      <t>ケントウ</t>
    </rPh>
    <rPh sb="22" eb="23">
      <t>ナカ</t>
    </rPh>
    <phoneticPr fontId="2"/>
  </si>
  <si>
    <t>株式会社CSILead</t>
    <rPh sb="0" eb="4">
      <t>カブシキガイシャ</t>
    </rPh>
    <phoneticPr fontId="2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</si>
  <si>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2"/>
  </si>
  <si>
    <r>
      <t>☎0790-20-7223📠</t>
    </r>
    <r>
      <rPr>
        <sz val="10"/>
        <color theme="1" tint="0.249977111117893"/>
        <rFont val="BIZ UDP明朝 Medium"/>
        <family val="1"/>
        <charset val="128"/>
      </rPr>
      <t>0790-20-7224</t>
    </r>
    <phoneticPr fontId="2"/>
  </si>
  <si>
    <t>和哉</t>
    <rPh sb="0" eb="2">
      <t>カズヤ</t>
    </rPh>
    <phoneticPr fontId="2"/>
  </si>
  <si>
    <t>伊藤</t>
    <rPh sb="0" eb="2">
      <t>イトウ</t>
    </rPh>
    <phoneticPr fontId="2"/>
  </si>
  <si>
    <t>油谷</t>
    <rPh sb="0" eb="2">
      <t>アブラタニ</t>
    </rPh>
    <phoneticPr fontId="2"/>
  </si>
  <si>
    <t>平日</t>
    <rPh sb="0" eb="2">
      <t>ヘイジツ</t>
    </rPh>
    <phoneticPr fontId="2"/>
  </si>
  <si>
    <t>休日</t>
    <rPh sb="0" eb="2">
      <t>キュウジツ</t>
    </rPh>
    <phoneticPr fontId="2"/>
  </si>
  <si>
    <t>現金</t>
    <rPh sb="0" eb="2">
      <t>ゲンキン</t>
    </rPh>
    <phoneticPr fontId="2"/>
  </si>
  <si>
    <t>10/12　　08：00～20：00（残業３時間）</t>
    <rPh sb="19" eb="21">
      <t>ザンギョウ</t>
    </rPh>
    <rPh sb="22" eb="24">
      <t>ジカン</t>
    </rPh>
    <phoneticPr fontId="2"/>
  </si>
  <si>
    <t>10/13　　08：00～23：00（残業６時間）</t>
    <rPh sb="19" eb="21">
      <t>ザンギョウ</t>
    </rPh>
    <rPh sb="22" eb="24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</si>
</sst>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b/>
      <sz val="36"/>
      <color rgb="FF03466E"/>
      <name val="UD デジタル 教科書体 NP-R"/>
      <family val="1"/>
      <charset val="128"/>
    </font>
    <font>
      <sz val="16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sz val="12"/>
      <color theme="1" tint="0.249977111117893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8"/>
      <color theme="1" tint="0.249977111117893"/>
      <name val="UD デジタル 教科書体 NP-R"/>
      <family val="1"/>
      <charset val="128"/>
    </font>
    <font>
      <sz val="9.5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3466E"/>
      <name val="BIZ UDP明朝 Medium"/>
      <family val="1"/>
      <charset val="128"/>
    </font>
    <font>
      <b/>
      <sz val="36"/>
      <color rgb="FF03466E"/>
      <name val="BIZ UDP明朝 Medium"/>
      <family val="1"/>
      <charset val="128"/>
    </font>
    <font>
      <sz val="14"/>
      <color theme="1" tint="0.249977111117893"/>
      <name val="BIZ UDP明朝 Medium"/>
      <family val="1"/>
      <charset val="128"/>
    </font>
    <font>
      <sz val="11"/>
      <color theme="1" tint="0.249977111117893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2"/>
      <color theme="1" tint="0.249977111117893"/>
      <name val="BIZ UDP明朝 Medium"/>
      <family val="1"/>
      <charset val="128"/>
    </font>
    <font>
      <sz val="9"/>
      <color theme="1" tint="0.249977111117893"/>
      <name val="BIZ UDP明朝 Medium"/>
      <family val="1"/>
      <charset val="128"/>
    </font>
    <font>
      <sz val="10"/>
      <color theme="1" tint="0.249977111117893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name val="BIZ UDP明朝 Medium"/>
      <family val="1"/>
      <charset val="128"/>
    </font>
    <font>
      <sz val="9.5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 tint="0.249977111117893"/>
      <name val="BIZ UDP明朝 Medium"/>
      <family val="1"/>
      <charset val="128"/>
    </font>
    <font>
      <b/>
      <sz val="20"/>
      <color theme="1" tint="0.249977111117893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9"/>
      <color rgb="FFFF0000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3466E"/>
        <bgColor indexed="64"/>
      </patternFill>
    </fill>
    <fill>
      <patternFill patternType="solid">
        <fgColor rgb="FFD6EFFE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3466E"/>
      </bottom>
      <diagonal/>
    </border>
    <border>
      <left/>
      <right/>
      <top/>
      <bottom style="medium">
        <color rgb="FF03466E"/>
      </bottom>
      <diagonal/>
    </border>
    <border>
      <left/>
      <right/>
      <top style="thin">
        <color rgb="FF03466E"/>
      </top>
      <bottom style="thin">
        <color rgb="FF03466E"/>
      </bottom>
      <diagonal/>
    </border>
    <border>
      <left/>
      <right/>
      <top style="medium">
        <color rgb="FF03466E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3466E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2" xfId="2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6" fontId="7" fillId="3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2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2" applyFont="1" applyFill="1" applyBorder="1" applyAlignment="1">
      <alignment horizontal="right" vertical="center"/>
    </xf>
    <xf numFmtId="6" fontId="7" fillId="0" borderId="0" xfId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9" fontId="19" fillId="0" borderId="2" xfId="2" applyFont="1" applyBorder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9" fontId="19" fillId="3" borderId="2" xfId="2" applyFont="1" applyFill="1" applyBorder="1" applyAlignment="1">
      <alignment horizontal="right" vertical="center"/>
    </xf>
    <xf numFmtId="9" fontId="19" fillId="0" borderId="2" xfId="2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/>
    <xf numFmtId="0" fontId="20" fillId="0" borderId="5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9" fontId="30" fillId="0" borderId="2" xfId="2" applyFont="1" applyBorder="1" applyAlignment="1">
      <alignment horizontal="right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9" fontId="30" fillId="3" borderId="2" xfId="2" applyFont="1" applyFill="1" applyBorder="1" applyAlignment="1">
      <alignment horizontal="right" vertical="center"/>
    </xf>
    <xf numFmtId="9" fontId="30" fillId="0" borderId="2" xfId="2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9" fontId="20" fillId="0" borderId="2" xfId="2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9" fontId="20" fillId="3" borderId="2" xfId="2" applyFont="1" applyFill="1" applyBorder="1" applyAlignment="1">
      <alignment horizontal="right" vertical="center"/>
    </xf>
    <xf numFmtId="6" fontId="24" fillId="3" borderId="0" xfId="1" applyFont="1" applyFill="1" applyBorder="1" applyAlignment="1">
      <alignment horizontal="right" vertical="center"/>
    </xf>
    <xf numFmtId="6" fontId="24" fillId="0" borderId="0" xfId="1" applyFont="1" applyFill="1" applyBorder="1" applyAlignment="1" applyProtection="1">
      <alignment horizontal="right" vertical="center"/>
    </xf>
    <xf numFmtId="0" fontId="31" fillId="0" borderId="0" xfId="0" applyFont="1">
      <alignment vertical="center"/>
    </xf>
    <xf numFmtId="0" fontId="20" fillId="0" borderId="18" xfId="0" applyFont="1" applyBorder="1" applyAlignment="1">
      <alignment horizontal="center" vertical="center"/>
    </xf>
    <xf numFmtId="6" fontId="20" fillId="0" borderId="18" xfId="1" applyFont="1" applyBorder="1" applyAlignment="1">
      <alignment vertical="center"/>
    </xf>
    <xf numFmtId="6" fontId="20" fillId="0" borderId="18" xfId="1" applyFont="1" applyBorder="1">
      <alignment vertical="center"/>
    </xf>
    <xf numFmtId="6" fontId="20" fillId="0" borderId="19" xfId="1" applyFont="1" applyBorder="1">
      <alignment vertical="center"/>
    </xf>
    <xf numFmtId="6" fontId="20" fillId="0" borderId="20" xfId="0" applyNumberFormat="1" applyFont="1" applyBorder="1">
      <alignment vertical="center"/>
    </xf>
    <xf numFmtId="6" fontId="20" fillId="0" borderId="11" xfId="0" applyNumberFormat="1" applyFont="1" applyBorder="1">
      <alignment vertical="center"/>
    </xf>
    <xf numFmtId="6" fontId="20" fillId="0" borderId="18" xfId="0" applyNumberFormat="1" applyFont="1" applyBorder="1">
      <alignment vertical="center"/>
    </xf>
    <xf numFmtId="0" fontId="37" fillId="0" borderId="10" xfId="0" applyFont="1" applyBorder="1" applyAlignment="1">
      <alignment horizontal="center" vertical="center"/>
    </xf>
    <xf numFmtId="9" fontId="24" fillId="3" borderId="0" xfId="1" applyNumberFormat="1" applyFont="1" applyFill="1" applyBorder="1" applyAlignment="1" applyProtection="1">
      <alignment horizontal="right" vertical="center"/>
    </xf>
    <xf numFmtId="6" fontId="24" fillId="3" borderId="3" xfId="1" applyFont="1" applyFill="1" applyBorder="1" applyAlignment="1">
      <alignment horizontal="right" vertical="center"/>
    </xf>
    <xf numFmtId="6" fontId="24" fillId="3" borderId="1" xfId="1" applyFont="1" applyFill="1" applyBorder="1" applyAlignment="1">
      <alignment horizontal="right" vertical="center"/>
    </xf>
    <xf numFmtId="6" fontId="24" fillId="0" borderId="0" xfId="1" applyFont="1" applyBorder="1" applyAlignment="1">
      <alignment horizontal="right" vertical="center"/>
    </xf>
    <xf numFmtId="0" fontId="20" fillId="3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6" fontId="24" fillId="0" borderId="3" xfId="1" applyFont="1" applyBorder="1" applyAlignment="1">
      <alignment horizontal="right" vertical="center"/>
    </xf>
    <xf numFmtId="6" fontId="24" fillId="3" borderId="0" xfId="1" applyFont="1" applyFill="1" applyBorder="1" applyAlignment="1">
      <alignment horizontal="right" vertical="center"/>
    </xf>
    <xf numFmtId="6" fontId="20" fillId="4" borderId="3" xfId="1" applyFont="1" applyFill="1" applyBorder="1" applyAlignment="1">
      <alignment horizontal="right" vertical="center"/>
    </xf>
    <xf numFmtId="6" fontId="20" fillId="4" borderId="0" xfId="1" applyFont="1" applyFill="1" applyAlignment="1">
      <alignment horizontal="right" vertical="center"/>
    </xf>
    <xf numFmtId="6" fontId="20" fillId="3" borderId="3" xfId="1" applyFont="1" applyFill="1" applyBorder="1" applyAlignment="1">
      <alignment horizontal="right" vertical="center"/>
    </xf>
    <xf numFmtId="6" fontId="20" fillId="3" borderId="1" xfId="1" applyFont="1" applyFill="1" applyBorder="1" applyAlignment="1">
      <alignment horizontal="right" vertical="center"/>
    </xf>
    <xf numFmtId="6" fontId="20" fillId="3" borderId="0" xfId="1" applyFont="1" applyFill="1" applyBorder="1" applyAlignment="1">
      <alignment horizontal="right" vertical="center"/>
    </xf>
    <xf numFmtId="0" fontId="33" fillId="0" borderId="7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26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9" fillId="2" borderId="0" xfId="0" applyFont="1" applyFill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56" fontId="20" fillId="0" borderId="6" xfId="0" applyNumberFormat="1" applyFont="1" applyBorder="1" applyAlignment="1">
      <alignment horizontal="left" vertical="center"/>
    </xf>
    <xf numFmtId="9" fontId="24" fillId="0" borderId="0" xfId="1" applyNumberFormat="1" applyFont="1" applyFill="1" applyBorder="1" applyAlignment="1" applyProtection="1">
      <alignment horizontal="right" vertical="center"/>
    </xf>
    <xf numFmtId="6" fontId="24" fillId="0" borderId="3" xfId="1" applyFont="1" applyFill="1" applyBorder="1" applyAlignment="1" applyProtection="1">
      <alignment horizontal="right" vertical="center"/>
    </xf>
    <xf numFmtId="6" fontId="24" fillId="0" borderId="1" xfId="1" applyFont="1" applyFill="1" applyBorder="1" applyAlignment="1" applyProtection="1">
      <alignment horizontal="right" vertical="center"/>
    </xf>
    <xf numFmtId="0" fontId="24" fillId="0" borderId="0" xfId="0" applyFont="1" applyAlignment="1">
      <alignment horizontal="left"/>
    </xf>
    <xf numFmtId="0" fontId="24" fillId="0" borderId="4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0" fillId="3" borderId="0" xfId="0" applyFont="1" applyFill="1" applyAlignment="1">
      <alignment horizontal="right" vertical="center"/>
    </xf>
    <xf numFmtId="0" fontId="30" fillId="3" borderId="1" xfId="0" applyFont="1" applyFill="1" applyBorder="1" applyAlignment="1">
      <alignment horizontal="right" vertical="center"/>
    </xf>
    <xf numFmtId="6" fontId="30" fillId="3" borderId="3" xfId="1" applyFont="1" applyFill="1" applyBorder="1" applyAlignment="1">
      <alignment horizontal="right" vertical="center"/>
    </xf>
    <xf numFmtId="6" fontId="30" fillId="3" borderId="1" xfId="1" applyFont="1" applyFill="1" applyBorder="1" applyAlignment="1">
      <alignment horizontal="right" vertical="center"/>
    </xf>
    <xf numFmtId="6" fontId="30" fillId="3" borderId="0" xfId="1" applyFont="1" applyFill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6" fontId="20" fillId="0" borderId="3" xfId="1" applyFont="1" applyFill="1" applyBorder="1" applyAlignment="1">
      <alignment horizontal="right" vertical="center"/>
    </xf>
    <xf numFmtId="6" fontId="20" fillId="0" borderId="1" xfId="1" applyFont="1" applyFill="1" applyBorder="1" applyAlignment="1">
      <alignment horizontal="right" vertical="center"/>
    </xf>
    <xf numFmtId="6" fontId="20" fillId="0" borderId="0" xfId="1" applyFont="1" applyFill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1" xfId="0" applyFont="1" applyBorder="1" applyAlignment="1">
      <alignment horizontal="right" vertical="center"/>
    </xf>
    <xf numFmtId="6" fontId="30" fillId="0" borderId="3" xfId="1" applyFont="1" applyFill="1" applyBorder="1" applyAlignment="1">
      <alignment horizontal="right" vertical="center"/>
    </xf>
    <xf numFmtId="6" fontId="30" fillId="0" borderId="1" xfId="1" applyFont="1" applyFill="1" applyBorder="1" applyAlignment="1">
      <alignment horizontal="right" vertical="center"/>
    </xf>
    <xf numFmtId="6" fontId="30" fillId="0" borderId="0" xfId="1" applyFont="1" applyFill="1" applyBorder="1" applyAlignment="1">
      <alignment horizontal="right" vertical="center"/>
    </xf>
    <xf numFmtId="6" fontId="30" fillId="0" borderId="3" xfId="1" applyFont="1" applyBorder="1" applyAlignment="1">
      <alignment horizontal="right" vertical="center"/>
    </xf>
    <xf numFmtId="6" fontId="30" fillId="0" borderId="1" xfId="1" applyFont="1" applyBorder="1" applyAlignment="1">
      <alignment horizontal="right" vertical="center"/>
    </xf>
    <xf numFmtId="6" fontId="30" fillId="0" borderId="0" xfId="1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56" fontId="2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distributed"/>
    </xf>
    <xf numFmtId="0" fontId="34" fillId="0" borderId="7" xfId="0" applyFont="1" applyBorder="1" applyAlignment="1">
      <alignment horizontal="distributed"/>
    </xf>
    <xf numFmtId="0" fontId="34" fillId="0" borderId="8" xfId="0" applyFont="1" applyBorder="1" applyAlignment="1">
      <alignment horizontal="distributed"/>
    </xf>
    <xf numFmtId="0" fontId="25" fillId="0" borderId="0" xfId="0" applyFont="1" applyAlignment="1">
      <alignment horizontal="left"/>
    </xf>
    <xf numFmtId="6" fontId="32" fillId="0" borderId="12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6" fontId="35" fillId="0" borderId="0" xfId="1" applyFont="1" applyBorder="1" applyAlignment="1">
      <alignment horizontal="center"/>
    </xf>
    <xf numFmtId="6" fontId="35" fillId="0" borderId="4" xfId="1" applyFont="1" applyBorder="1" applyAlignment="1">
      <alignment horizontal="center"/>
    </xf>
    <xf numFmtId="6" fontId="36" fillId="0" borderId="12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6" fontId="7" fillId="0" borderId="3" xfId="1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6" fontId="7" fillId="3" borderId="3" xfId="1" applyFont="1" applyFill="1" applyBorder="1" applyAlignment="1">
      <alignment horizontal="right" vertical="center"/>
    </xf>
    <xf numFmtId="6" fontId="7" fillId="3" borderId="0" xfId="1" applyFont="1" applyFill="1" applyBorder="1" applyAlignment="1">
      <alignment horizontal="right" vertical="center"/>
    </xf>
    <xf numFmtId="6" fontId="3" fillId="4" borderId="3" xfId="1" applyFont="1" applyFill="1" applyBorder="1" applyAlignment="1">
      <alignment horizontal="right" vertical="center"/>
    </xf>
    <xf numFmtId="6" fontId="3" fillId="4" borderId="0" xfId="1" applyFont="1" applyFill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9" fontId="7" fillId="3" borderId="0" xfId="1" applyNumberFormat="1" applyFont="1" applyFill="1" applyBorder="1" applyAlignment="1" applyProtection="1">
      <alignment horizontal="right" vertical="center"/>
    </xf>
    <xf numFmtId="6" fontId="7" fillId="3" borderId="1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9" fontId="7" fillId="0" borderId="0" xfId="1" applyNumberFormat="1" applyFont="1" applyFill="1" applyBorder="1" applyAlignment="1" applyProtection="1">
      <alignment horizontal="right" vertical="center"/>
    </xf>
    <xf numFmtId="6" fontId="7" fillId="0" borderId="3" xfId="1" applyFont="1" applyFill="1" applyBorder="1" applyAlignment="1" applyProtection="1">
      <alignment horizontal="right" vertical="center"/>
    </xf>
    <xf numFmtId="6" fontId="7" fillId="0" borderId="1" xfId="1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6" fontId="19" fillId="0" borderId="3" xfId="1" applyFont="1" applyFill="1" applyBorder="1" applyAlignment="1">
      <alignment horizontal="right" vertical="center"/>
    </xf>
    <xf numFmtId="6" fontId="19" fillId="0" borderId="1" xfId="1" applyFont="1" applyFill="1" applyBorder="1" applyAlignment="1">
      <alignment horizontal="right" vertical="center"/>
    </xf>
    <xf numFmtId="6" fontId="19" fillId="0" borderId="0" xfId="1" applyFont="1" applyFill="1" applyBorder="1" applyAlignment="1">
      <alignment horizontal="right" vertical="center"/>
    </xf>
    <xf numFmtId="6" fontId="3" fillId="3" borderId="3" xfId="1" applyFont="1" applyFill="1" applyBorder="1" applyAlignment="1">
      <alignment horizontal="right" vertical="center"/>
    </xf>
    <xf numFmtId="6" fontId="3" fillId="3" borderId="1" xfId="1" applyFont="1" applyFill="1" applyBorder="1" applyAlignment="1">
      <alignment horizontal="right" vertical="center"/>
    </xf>
    <xf numFmtId="6" fontId="3" fillId="3" borderId="0" xfId="1" applyFont="1" applyFill="1" applyBorder="1" applyAlignment="1">
      <alignment horizontal="righ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6" fontId="19" fillId="3" borderId="3" xfId="1" applyFont="1" applyFill="1" applyBorder="1" applyAlignment="1">
      <alignment horizontal="right" vertical="center"/>
    </xf>
    <xf numFmtId="6" fontId="19" fillId="3" borderId="1" xfId="1" applyFont="1" applyFill="1" applyBorder="1" applyAlignment="1">
      <alignment horizontal="right" vertical="center"/>
    </xf>
    <xf numFmtId="6" fontId="19" fillId="3" borderId="0" xfId="1" applyFont="1" applyFill="1" applyBorder="1" applyAlignment="1">
      <alignment horizontal="right" vertical="center"/>
    </xf>
    <xf numFmtId="6" fontId="19" fillId="0" borderId="3" xfId="1" applyFont="1" applyBorder="1" applyAlignment="1">
      <alignment horizontal="right" vertical="center"/>
    </xf>
    <xf numFmtId="6" fontId="19" fillId="0" borderId="1" xfId="1" applyFont="1" applyBorder="1" applyAlignment="1">
      <alignment horizontal="right" vertical="center"/>
    </xf>
    <xf numFmtId="6" fontId="19" fillId="0" borderId="0" xfId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56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6" fontId="6" fillId="0" borderId="0" xfId="1" applyFont="1" applyBorder="1" applyAlignment="1">
      <alignment horizontal="center"/>
    </xf>
    <xf numFmtId="6" fontId="6" fillId="0" borderId="4" xfId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6" fontId="7" fillId="0" borderId="1" xfId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6" fontId="3" fillId="0" borderId="3" xfId="1" applyFont="1" applyFill="1" applyBorder="1" applyAlignment="1">
      <alignment horizontal="right" vertical="center"/>
    </xf>
    <xf numFmtId="6" fontId="3" fillId="0" borderId="1" xfId="1" applyFont="1" applyFill="1" applyBorder="1" applyAlignment="1">
      <alignment horizontal="right" vertical="center"/>
    </xf>
    <xf numFmtId="6" fontId="3" fillId="0" borderId="0" xfId="1" applyFont="1" applyFill="1" applyBorder="1" applyAlignment="1">
      <alignment horizontal="right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3466E"/>
      <color rgb="FFD6EFFE"/>
      <color rgb="FF009996"/>
      <color rgb="FFEBFFFF"/>
      <color rgb="FFCDFFFE"/>
      <color rgb="FFD46125"/>
      <color rgb="FFDF8047"/>
      <color rgb="FF061E2F"/>
      <color rgb="FF63BADD"/>
      <color rgb="FFF1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276126</xdr:colOff>
      <xdr:row>6</xdr:row>
      <xdr:rowOff>144781</xdr:rowOff>
    </xdr:from>
    <xdr:to>
      <xdr:col>10</xdr:col>
      <xdr:colOff>857251</xdr:colOff>
      <xdr:row>10</xdr:row>
      <xdr:rowOff>22861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E74C50-777D-40E9-8357-3F01DFA4D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9146" y="1356361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438150</xdr:colOff>
      <xdr:row>5</xdr:row>
      <xdr:rowOff>146971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99595D-3ED6-2A35-EA5E-1BD79F0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981200" cy="1108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10</xdr:row>
      <xdr:rowOff>137161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8080A3-A965-4FE7-A320-A2F84F21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846" y="1630681"/>
          <a:ext cx="57350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0</xdr:row>
      <xdr:rowOff>15240</xdr:rowOff>
    </xdr:from>
    <xdr:to>
      <xdr:col>3</xdr:col>
      <xdr:colOff>533400</xdr:colOff>
      <xdr:row>5</xdr:row>
      <xdr:rowOff>75551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1B26B80-AB09-4E63-842F-0B3A8D7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240"/>
          <a:ext cx="2011680" cy="1127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335280</xdr:colOff>
      <xdr:row>34</xdr:row>
      <xdr:rowOff>213360</xdr:rowOff>
    </xdr:from>
    <xdr:to>
      <xdr:col>6</xdr:col>
      <xdr:colOff>245845</xdr:colOff>
      <xdr:row>37</xdr:row>
      <xdr:rowOff>99060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6854F-94C3-4FC5-8584-738B12BE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080" y="7985760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</xdr:colOff>
      <xdr:row>21</xdr:row>
      <xdr:rowOff>7620</xdr:rowOff>
    </xdr:from>
    <xdr:to>
      <xdr:col>8</xdr:col>
      <xdr:colOff>304800</xdr:colOff>
      <xdr:row>28</xdr:row>
      <xdr:rowOff>7620</xdr:rowOff>
    </xdr:to>
    <xdr:pic>
      <xdr:nvPicPr>
        <xdr:cNvPr id="4" name="図 3" descr="御津町春日神社＊秋祭り: 井田産業スタッフブログ">
          <a:extLst>
            <a:ext uri="{FF2B5EF4-FFF2-40B4-BE49-F238E27FC236}">
              <a16:creationId xmlns:a16="http://schemas.microsoft.com/office/drawing/2014/main" id="{EF1D91AD-9BEB-048A-BAD7-E3C8719C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1780" y="4808220"/>
          <a:ext cx="28575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53340</xdr:rowOff>
    </xdr:from>
    <xdr:to>
      <xdr:col>5</xdr:col>
      <xdr:colOff>167640</xdr:colOff>
      <xdr:row>22</xdr:row>
      <xdr:rowOff>53340</xdr:rowOff>
    </xdr:to>
    <xdr:pic>
      <xdr:nvPicPr>
        <xdr:cNvPr id="5" name="図 4" descr="2023年 春日神社秋季例大祭『写真集』 - YouTube">
          <a:extLst>
            <a:ext uri="{FF2B5EF4-FFF2-40B4-BE49-F238E27FC236}">
              <a16:creationId xmlns:a16="http://schemas.microsoft.com/office/drawing/2014/main" id="{746D9253-FF8F-0DE6-17E4-15E93170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3482340"/>
          <a:ext cx="284988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217170</xdr:colOff>
      <xdr:row>0</xdr:row>
      <xdr:rowOff>60960</xdr:rowOff>
    </xdr:from>
    <xdr:to>
      <xdr:col>3</xdr:col>
      <xdr:colOff>358140</xdr:colOff>
      <xdr:row>5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44DB60-BD56-A502-F9DA-1EBAAB8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60960"/>
          <a:ext cx="184023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9</xdr:row>
      <xdr:rowOff>160021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C2A038-2441-480A-B10C-51A706F18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566" y="1630681"/>
          <a:ext cx="5811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4D6-DE85-4069-A970-8345BEBC1B20}">
  <dimension ref="A1:R43"/>
  <sheetViews>
    <sheetView tabSelected="1" view="pageLayout" topLeftCell="A10" zoomScaleNormal="100" workbookViewId="0">
      <selection activeCell="O27" sqref="O27"/>
    </sheetView>
  </sheetViews>
  <sheetFormatPr defaultColWidth="8.875" defaultRowHeight="13.5" x14ac:dyDescent="0.35"/>
  <cols>
    <col min="1" max="1" width="10.625" style="37" customWidth="1"/>
    <col min="2" max="2" width="4.625" style="37" customWidth="1"/>
    <col min="3" max="3" width="7.125" style="37" customWidth="1"/>
    <col min="4" max="4" width="8.875" style="37"/>
    <col min="5" max="5" width="5.625" style="37" customWidth="1"/>
    <col min="6" max="6" width="8.875" style="37"/>
    <col min="7" max="7" width="3.125" style="37" customWidth="1"/>
    <col min="8" max="8" width="6.875" style="37" customWidth="1"/>
    <col min="9" max="9" width="5.125" style="37" customWidth="1"/>
    <col min="10" max="10" width="6.375" style="37" customWidth="1"/>
    <col min="11" max="11" width="14.25" style="37" customWidth="1"/>
    <col min="12" max="13" width="8.875" style="37"/>
    <col min="14" max="14" width="9.625" style="37" bestFit="1" customWidth="1"/>
    <col min="15" max="15" width="8.875" style="37"/>
    <col min="16" max="16" width="9.875" style="37" bestFit="1" customWidth="1"/>
    <col min="17" max="17" width="9.625" style="37" bestFit="1" customWidth="1"/>
    <col min="18" max="18" width="12.125" style="37" customWidth="1"/>
    <col min="19" max="16384" width="8.875" style="37"/>
  </cols>
  <sheetData>
    <row r="1" spans="1:17" x14ac:dyDescent="0.35">
      <c r="K1" s="38" t="s">
        <v>16</v>
      </c>
    </row>
    <row r="2" spans="1:17" ht="11.45" customHeight="1" x14ac:dyDescent="0.35">
      <c r="H2" s="39"/>
      <c r="I2" s="39"/>
      <c r="J2" s="39"/>
      <c r="K2" s="39"/>
    </row>
    <row r="3" spans="1:17" ht="18.75" customHeight="1" x14ac:dyDescent="0.35">
      <c r="G3" s="127" t="s">
        <v>56</v>
      </c>
      <c r="H3" s="127"/>
      <c r="I3" s="127"/>
      <c r="J3" s="127"/>
      <c r="K3" s="127"/>
    </row>
    <row r="4" spans="1:17" ht="18.75" customHeight="1" x14ac:dyDescent="0.35">
      <c r="G4" s="127"/>
      <c r="H4" s="127"/>
      <c r="I4" s="127"/>
      <c r="J4" s="127"/>
      <c r="K4" s="127"/>
    </row>
    <row r="5" spans="1:17" ht="13.9" customHeight="1" x14ac:dyDescent="0.35">
      <c r="G5" s="127"/>
      <c r="H5" s="127"/>
      <c r="I5" s="127"/>
      <c r="J5" s="127"/>
      <c r="K5" s="127"/>
    </row>
    <row r="6" spans="1:17" ht="14.25" thickBot="1" x14ac:dyDescent="0.4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7" ht="15" customHeight="1" x14ac:dyDescent="0.35">
      <c r="A7" s="128" t="s">
        <v>51</v>
      </c>
      <c r="B7" s="128"/>
      <c r="C7" s="128"/>
      <c r="D7" s="128"/>
      <c r="E7" s="128"/>
    </row>
    <row r="8" spans="1:17" ht="15.6" customHeight="1" thickBot="1" x14ac:dyDescent="0.4">
      <c r="A8" s="129"/>
      <c r="B8" s="129"/>
      <c r="C8" s="129"/>
      <c r="D8" s="129"/>
      <c r="E8" s="129"/>
      <c r="F8" s="41"/>
      <c r="G8" s="42"/>
      <c r="H8" s="130" t="s">
        <v>40</v>
      </c>
      <c r="I8" s="130"/>
      <c r="J8" s="130"/>
      <c r="K8" s="130"/>
    </row>
    <row r="9" spans="1:17" ht="18.600000000000001" customHeight="1" thickTop="1" x14ac:dyDescent="0.35">
      <c r="A9" s="89" t="s">
        <v>18</v>
      </c>
      <c r="B9" s="89"/>
      <c r="C9" s="89"/>
      <c r="D9" s="89"/>
      <c r="E9" s="89"/>
      <c r="F9" s="42"/>
      <c r="G9" s="42"/>
      <c r="H9" s="130"/>
      <c r="I9" s="130"/>
      <c r="J9" s="130"/>
      <c r="K9" s="130"/>
    </row>
    <row r="10" spans="1:17" ht="5.45" customHeight="1" x14ac:dyDescent="0.35">
      <c r="A10" s="90"/>
      <c r="B10" s="90"/>
      <c r="C10" s="90"/>
      <c r="D10" s="90"/>
      <c r="E10" s="90"/>
      <c r="F10" s="42"/>
      <c r="G10" s="42"/>
      <c r="H10" s="130"/>
      <c r="I10" s="130"/>
      <c r="J10" s="130"/>
      <c r="K10" s="130"/>
    </row>
    <row r="11" spans="1:17" ht="17.45" customHeight="1" x14ac:dyDescent="0.35">
      <c r="A11" s="43" t="s">
        <v>19</v>
      </c>
      <c r="B11" s="103" t="s">
        <v>54</v>
      </c>
      <c r="C11" s="103"/>
      <c r="D11" s="103"/>
      <c r="E11" s="103"/>
      <c r="F11" s="42"/>
      <c r="G11" s="42"/>
      <c r="H11" s="123" t="s">
        <v>41</v>
      </c>
      <c r="I11" s="123"/>
      <c r="J11" s="123"/>
      <c r="K11" s="123"/>
    </row>
    <row r="12" spans="1:17" ht="17.45" customHeight="1" x14ac:dyDescent="0.35">
      <c r="A12" s="43" t="s">
        <v>20</v>
      </c>
      <c r="B12" s="103" t="s">
        <v>55</v>
      </c>
      <c r="C12" s="103"/>
      <c r="D12" s="103"/>
      <c r="E12" s="103"/>
      <c r="F12" s="42"/>
      <c r="G12" s="42"/>
      <c r="H12" s="123" t="s">
        <v>27</v>
      </c>
      <c r="I12" s="123"/>
      <c r="J12" s="123"/>
      <c r="K12" s="123"/>
    </row>
    <row r="13" spans="1:17" ht="17.45" customHeight="1" x14ac:dyDescent="0.35">
      <c r="A13" s="43" t="s">
        <v>21</v>
      </c>
      <c r="B13" s="124">
        <v>45925</v>
      </c>
      <c r="C13" s="103"/>
      <c r="D13" s="103"/>
      <c r="E13" s="103"/>
      <c r="F13" s="42"/>
      <c r="G13" s="42"/>
      <c r="H13" s="125" t="s">
        <v>63</v>
      </c>
      <c r="I13" s="125"/>
      <c r="J13" s="125"/>
      <c r="K13" s="125"/>
    </row>
    <row r="14" spans="1:17" ht="17.45" customHeight="1" x14ac:dyDescent="0.35">
      <c r="A14" s="43" t="s">
        <v>22</v>
      </c>
      <c r="B14" s="103" t="s">
        <v>69</v>
      </c>
      <c r="C14" s="103"/>
      <c r="D14" s="103"/>
      <c r="E14" s="103"/>
      <c r="F14" s="42"/>
      <c r="G14" s="42"/>
      <c r="H14" s="46" t="s">
        <v>29</v>
      </c>
      <c r="I14" s="126" t="s">
        <v>31</v>
      </c>
      <c r="J14" s="126"/>
      <c r="K14" s="126"/>
    </row>
    <row r="15" spans="1:17" ht="17.45" customHeight="1" x14ac:dyDescent="0.35">
      <c r="A15" s="137" t="s">
        <v>33</v>
      </c>
      <c r="B15" s="139">
        <f ca="1">I35</f>
        <v>200000.07500000001</v>
      </c>
      <c r="C15" s="139"/>
      <c r="D15" s="139"/>
      <c r="E15" s="139"/>
      <c r="F15" s="42"/>
      <c r="G15" s="42"/>
      <c r="H15" s="46" t="s">
        <v>30</v>
      </c>
      <c r="I15" s="126" t="s">
        <v>32</v>
      </c>
      <c r="J15" s="126"/>
      <c r="K15" s="126"/>
    </row>
    <row r="16" spans="1:17" ht="10.15" customHeight="1" x14ac:dyDescent="0.35">
      <c r="A16" s="137"/>
      <c r="B16" s="139"/>
      <c r="C16" s="139"/>
      <c r="D16" s="139"/>
      <c r="E16" s="139"/>
      <c r="F16" s="42"/>
      <c r="G16" s="42"/>
      <c r="H16" s="45"/>
      <c r="I16" s="45"/>
      <c r="J16" s="45"/>
      <c r="K16" s="45"/>
      <c r="N16" s="103" t="s">
        <v>67</v>
      </c>
      <c r="O16" s="103" t="s">
        <v>42</v>
      </c>
      <c r="P16" s="103" t="s">
        <v>68</v>
      </c>
      <c r="Q16" s="103" t="s">
        <v>42</v>
      </c>
    </row>
    <row r="17" spans="1:18" ht="14.45" customHeight="1" x14ac:dyDescent="0.35">
      <c r="A17" s="138"/>
      <c r="B17" s="140"/>
      <c r="C17" s="140"/>
      <c r="D17" s="140"/>
      <c r="E17" s="140"/>
      <c r="F17" s="42"/>
      <c r="G17" s="42"/>
      <c r="H17" s="123"/>
      <c r="I17" s="123"/>
      <c r="J17" s="123"/>
      <c r="K17" s="123"/>
      <c r="N17" s="103"/>
      <c r="O17" s="103"/>
      <c r="P17" s="103"/>
      <c r="Q17" s="103"/>
    </row>
    <row r="18" spans="1:18" ht="5.45" customHeight="1" x14ac:dyDescent="0.35">
      <c r="N18" s="103"/>
      <c r="O18" s="103"/>
      <c r="P18" s="103"/>
      <c r="Q18" s="103"/>
    </row>
    <row r="19" spans="1:18" ht="22.5" customHeight="1" x14ac:dyDescent="0.35">
      <c r="A19" s="94" t="s">
        <v>1</v>
      </c>
      <c r="B19" s="94"/>
      <c r="C19" s="94"/>
      <c r="D19" s="96"/>
      <c r="E19" s="48" t="s">
        <v>12</v>
      </c>
      <c r="F19" s="49" t="s">
        <v>2</v>
      </c>
      <c r="G19" s="95" t="s">
        <v>3</v>
      </c>
      <c r="H19" s="96"/>
      <c r="I19" s="49" t="s">
        <v>14</v>
      </c>
      <c r="J19" s="95" t="s">
        <v>15</v>
      </c>
      <c r="K19" s="94"/>
      <c r="M19" s="66" t="s">
        <v>64</v>
      </c>
      <c r="N19" s="67">
        <v>15000</v>
      </c>
      <c r="O19" s="68">
        <v>6000</v>
      </c>
      <c r="P19" s="68">
        <v>20000</v>
      </c>
      <c r="Q19" s="68">
        <v>10000</v>
      </c>
      <c r="R19" s="72">
        <f>SUM(N19:Q19)</f>
        <v>51000</v>
      </c>
    </row>
    <row r="20" spans="1:18" ht="21.6" customHeight="1" x14ac:dyDescent="0.35">
      <c r="A20" s="115" t="s">
        <v>43</v>
      </c>
      <c r="B20" s="115"/>
      <c r="C20" s="115"/>
      <c r="D20" s="116"/>
      <c r="E20" s="50"/>
      <c r="F20" s="51">
        <v>1</v>
      </c>
      <c r="G20" s="120">
        <v>28000</v>
      </c>
      <c r="H20" s="121"/>
      <c r="I20" s="52">
        <v>0.1</v>
      </c>
      <c r="J20" s="120">
        <f t="shared" ref="J20:J27" si="0">F20*G20</f>
        <v>28000</v>
      </c>
      <c r="K20" s="122"/>
      <c r="M20" s="66" t="s">
        <v>65</v>
      </c>
      <c r="N20" s="68">
        <v>12500</v>
      </c>
      <c r="O20" s="68">
        <v>5000</v>
      </c>
      <c r="P20" s="68">
        <v>18000</v>
      </c>
      <c r="Q20" s="68">
        <v>10000</v>
      </c>
      <c r="R20" s="72">
        <f>SUM(N20:Q20)</f>
        <v>45500</v>
      </c>
    </row>
    <row r="21" spans="1:18" ht="21.6" customHeight="1" thickBot="1" x14ac:dyDescent="0.4">
      <c r="A21" s="105" t="s">
        <v>42</v>
      </c>
      <c r="B21" s="105"/>
      <c r="C21" s="105"/>
      <c r="D21" s="106"/>
      <c r="E21" s="53"/>
      <c r="F21" s="54">
        <v>3</v>
      </c>
      <c r="G21" s="107">
        <f>G20/8*1.25</f>
        <v>4375</v>
      </c>
      <c r="H21" s="108"/>
      <c r="I21" s="55">
        <v>0.1</v>
      </c>
      <c r="J21" s="107">
        <f t="shared" si="0"/>
        <v>13125</v>
      </c>
      <c r="K21" s="109"/>
      <c r="M21" s="66" t="s">
        <v>66</v>
      </c>
      <c r="N21" s="69">
        <v>12500</v>
      </c>
      <c r="O21" s="69">
        <v>5000</v>
      </c>
      <c r="P21" s="69">
        <v>18000</v>
      </c>
      <c r="Q21" s="69">
        <v>10000</v>
      </c>
      <c r="R21" s="72">
        <f>SUM(N21:Q21)</f>
        <v>45500</v>
      </c>
    </row>
    <row r="22" spans="1:18" ht="21.6" customHeight="1" thickBot="1" x14ac:dyDescent="0.4">
      <c r="A22" s="115" t="s">
        <v>44</v>
      </c>
      <c r="B22" s="115"/>
      <c r="C22" s="115"/>
      <c r="D22" s="116"/>
      <c r="E22" s="50"/>
      <c r="F22" s="51">
        <v>1</v>
      </c>
      <c r="G22" s="120">
        <v>23000</v>
      </c>
      <c r="H22" s="121"/>
      <c r="I22" s="52">
        <v>0.1</v>
      </c>
      <c r="J22" s="120">
        <f t="shared" si="0"/>
        <v>23000</v>
      </c>
      <c r="K22" s="122"/>
      <c r="N22" s="71">
        <f>SUM(N19:N21)</f>
        <v>40000</v>
      </c>
      <c r="O22" s="71">
        <f>SUM(O19:O21)</f>
        <v>16000</v>
      </c>
      <c r="P22" s="71">
        <f>SUM(P19:P21)</f>
        <v>56000</v>
      </c>
      <c r="Q22" s="70">
        <f>SUM(Q19:Q21)</f>
        <v>30000</v>
      </c>
    </row>
    <row r="23" spans="1:18" ht="21.6" customHeight="1" x14ac:dyDescent="0.35">
      <c r="A23" s="105" t="s">
        <v>42</v>
      </c>
      <c r="B23" s="105"/>
      <c r="C23" s="105"/>
      <c r="D23" s="106"/>
      <c r="E23" s="53"/>
      <c r="F23" s="54">
        <v>3</v>
      </c>
      <c r="G23" s="107">
        <f>G22/8*1.25</f>
        <v>3593.75</v>
      </c>
      <c r="H23" s="108"/>
      <c r="I23" s="55">
        <v>0.1</v>
      </c>
      <c r="J23" s="107">
        <f t="shared" si="0"/>
        <v>10781.25</v>
      </c>
      <c r="K23" s="109"/>
    </row>
    <row r="24" spans="1:18" ht="21.6" customHeight="1" thickBot="1" x14ac:dyDescent="0.4">
      <c r="A24" s="115" t="s">
        <v>45</v>
      </c>
      <c r="B24" s="115"/>
      <c r="C24" s="115"/>
      <c r="D24" s="116"/>
      <c r="E24" s="50"/>
      <c r="F24" s="51">
        <v>1</v>
      </c>
      <c r="G24" s="120">
        <f>G20*1.25</f>
        <v>35000</v>
      </c>
      <c r="H24" s="121"/>
      <c r="I24" s="52">
        <v>0.1</v>
      </c>
      <c r="J24" s="120">
        <f t="shared" si="0"/>
        <v>35000</v>
      </c>
      <c r="K24" s="122"/>
    </row>
    <row r="25" spans="1:18" ht="21.6" customHeight="1" x14ac:dyDescent="0.35">
      <c r="A25" s="105" t="s">
        <v>42</v>
      </c>
      <c r="B25" s="105"/>
      <c r="C25" s="105"/>
      <c r="D25" s="106"/>
      <c r="E25" s="53"/>
      <c r="F25" s="54">
        <v>6</v>
      </c>
      <c r="G25" s="107">
        <f>G24/8*1.25</f>
        <v>5468.75</v>
      </c>
      <c r="H25" s="108"/>
      <c r="I25" s="55">
        <v>0.1</v>
      </c>
      <c r="J25" s="107">
        <f t="shared" si="0"/>
        <v>32812.5</v>
      </c>
      <c r="K25" s="109"/>
      <c r="P25" s="131">
        <f>N22+O22+P22+Q22</f>
        <v>142000</v>
      </c>
      <c r="Q25" s="132"/>
      <c r="R25" s="133"/>
    </row>
    <row r="26" spans="1:18" ht="21.6" customHeight="1" thickBot="1" x14ac:dyDescent="0.4">
      <c r="A26" s="115" t="s">
        <v>46</v>
      </c>
      <c r="B26" s="115"/>
      <c r="C26" s="115"/>
      <c r="D26" s="116"/>
      <c r="E26" s="50"/>
      <c r="F26" s="51">
        <v>1</v>
      </c>
      <c r="G26" s="120">
        <f>G22*1.25</f>
        <v>28750</v>
      </c>
      <c r="H26" s="121"/>
      <c r="I26" s="52">
        <v>0.1</v>
      </c>
      <c r="J26" s="120">
        <f t="shared" si="0"/>
        <v>28750</v>
      </c>
      <c r="K26" s="122"/>
      <c r="P26" s="134"/>
      <c r="Q26" s="135"/>
      <c r="R26" s="136"/>
    </row>
    <row r="27" spans="1:18" ht="21.6" customHeight="1" thickBot="1" x14ac:dyDescent="0.4">
      <c r="A27" s="105" t="s">
        <v>42</v>
      </c>
      <c r="B27" s="105"/>
      <c r="C27" s="105"/>
      <c r="D27" s="106"/>
      <c r="E27" s="53"/>
      <c r="F27" s="54">
        <v>6</v>
      </c>
      <c r="G27" s="107">
        <f>G26/8*1.25</f>
        <v>4492.1875</v>
      </c>
      <c r="H27" s="108"/>
      <c r="I27" s="55">
        <v>0.1</v>
      </c>
      <c r="J27" s="107">
        <f t="shared" si="0"/>
        <v>26953.125</v>
      </c>
      <c r="K27" s="109"/>
    </row>
    <row r="28" spans="1:18" ht="21.6" customHeight="1" x14ac:dyDescent="0.35">
      <c r="A28" s="115" t="s">
        <v>47</v>
      </c>
      <c r="B28" s="115"/>
      <c r="C28" s="115"/>
      <c r="D28" s="116"/>
      <c r="E28" s="50"/>
      <c r="F28" s="51"/>
      <c r="G28" s="117"/>
      <c r="H28" s="118"/>
      <c r="I28" s="56"/>
      <c r="J28" s="117" t="s">
        <v>49</v>
      </c>
      <c r="K28" s="119"/>
      <c r="P28" s="141">
        <f ca="1">B15-P25</f>
        <v>58000.075000000012</v>
      </c>
      <c r="Q28" s="142"/>
      <c r="R28" s="143"/>
    </row>
    <row r="29" spans="1:18" ht="21.6" customHeight="1" thickBot="1" x14ac:dyDescent="0.4">
      <c r="A29" s="105" t="s">
        <v>48</v>
      </c>
      <c r="B29" s="105"/>
      <c r="C29" s="105"/>
      <c r="D29" s="106"/>
      <c r="E29" s="53"/>
      <c r="F29" s="54"/>
      <c r="G29" s="107"/>
      <c r="H29" s="108"/>
      <c r="I29" s="55"/>
      <c r="J29" s="107" t="s">
        <v>49</v>
      </c>
      <c r="K29" s="109"/>
      <c r="P29" s="144"/>
      <c r="Q29" s="145"/>
      <c r="R29" s="146"/>
    </row>
    <row r="30" spans="1:18" ht="21.6" customHeight="1" x14ac:dyDescent="0.35">
      <c r="A30" s="110" t="s">
        <v>50</v>
      </c>
      <c r="B30" s="110"/>
      <c r="C30" s="110"/>
      <c r="D30" s="111"/>
      <c r="E30" s="57"/>
      <c r="F30" s="58"/>
      <c r="G30" s="112"/>
      <c r="H30" s="113"/>
      <c r="I30" s="59"/>
      <c r="J30" s="112" t="s">
        <v>49</v>
      </c>
      <c r="K30" s="114"/>
    </row>
    <row r="31" spans="1:18" ht="21.6" customHeight="1" x14ac:dyDescent="0.35">
      <c r="A31" s="78"/>
      <c r="B31" s="78"/>
      <c r="C31" s="78"/>
      <c r="D31" s="79"/>
      <c r="E31" s="60"/>
      <c r="F31" s="61"/>
      <c r="G31" s="84"/>
      <c r="H31" s="85"/>
      <c r="I31" s="62"/>
      <c r="J31" s="84"/>
      <c r="K31" s="86"/>
    </row>
    <row r="32" spans="1:18" ht="21.6" customHeight="1" x14ac:dyDescent="0.35">
      <c r="A32" s="37" t="s">
        <v>13</v>
      </c>
      <c r="G32" s="103" t="s">
        <v>5</v>
      </c>
      <c r="H32" s="104"/>
      <c r="I32" s="80">
        <f ca="1">K39+K40</f>
        <v>198421.875</v>
      </c>
      <c r="J32" s="77"/>
      <c r="K32" s="77"/>
    </row>
    <row r="33" spans="1:11" ht="21.6" customHeight="1" x14ac:dyDescent="0.35">
      <c r="G33" s="78" t="s">
        <v>6</v>
      </c>
      <c r="H33" s="79"/>
      <c r="I33" s="75">
        <f ca="1">I39+I40</f>
        <v>19842.2</v>
      </c>
      <c r="J33" s="81"/>
      <c r="K33" s="81"/>
    </row>
    <row r="34" spans="1:11" ht="21.6" customHeight="1" x14ac:dyDescent="0.35">
      <c r="G34" s="91" t="s">
        <v>57</v>
      </c>
      <c r="H34" s="92"/>
      <c r="I34" s="82">
        <v>-18264</v>
      </c>
      <c r="J34" s="83"/>
      <c r="K34" s="83"/>
    </row>
    <row r="35" spans="1:11" ht="21.6" customHeight="1" x14ac:dyDescent="0.35">
      <c r="G35" s="78" t="s">
        <v>59</v>
      </c>
      <c r="H35" s="79"/>
      <c r="I35" s="75">
        <f ca="1">SUM(I32:I34)</f>
        <v>200000.07500000001</v>
      </c>
      <c r="J35" s="81"/>
      <c r="K35" s="81"/>
    </row>
    <row r="36" spans="1:11" ht="21.6" customHeight="1" x14ac:dyDescent="0.35">
      <c r="A36" s="101" t="s">
        <v>7</v>
      </c>
      <c r="B36" s="101"/>
      <c r="C36" s="101"/>
      <c r="D36" s="101"/>
      <c r="E36" s="101"/>
      <c r="G36" s="103"/>
      <c r="H36" s="104"/>
      <c r="I36" s="44"/>
      <c r="J36" s="77"/>
      <c r="K36" s="77"/>
    </row>
    <row r="37" spans="1:11" ht="9" customHeight="1" x14ac:dyDescent="0.35">
      <c r="A37" s="102"/>
      <c r="B37" s="102"/>
      <c r="C37" s="102"/>
      <c r="D37" s="102"/>
      <c r="E37" s="102"/>
    </row>
    <row r="38" spans="1:11" ht="21.6" customHeight="1" x14ac:dyDescent="0.35">
      <c r="A38" s="93" t="s">
        <v>70</v>
      </c>
      <c r="B38" s="93"/>
      <c r="C38" s="93"/>
      <c r="D38" s="93"/>
      <c r="E38" s="93"/>
      <c r="G38" s="94" t="s">
        <v>8</v>
      </c>
      <c r="H38" s="94"/>
      <c r="I38" s="95" t="s">
        <v>6</v>
      </c>
      <c r="J38" s="96"/>
      <c r="K38" s="47" t="s">
        <v>9</v>
      </c>
    </row>
    <row r="39" spans="1:11" ht="21.6" customHeight="1" x14ac:dyDescent="0.35">
      <c r="A39" s="97" t="s">
        <v>71</v>
      </c>
      <c r="B39" s="93"/>
      <c r="C39" s="93"/>
      <c r="D39" s="93"/>
      <c r="E39" s="93"/>
      <c r="G39" s="98" t="s">
        <v>10</v>
      </c>
      <c r="H39" s="98"/>
      <c r="I39" s="99">
        <f ca="1">ROUND(K39*10%,1)</f>
        <v>19842.2</v>
      </c>
      <c r="J39" s="100"/>
      <c r="K39" s="64">
        <f ca="1">SUMIF(I20:K31, 10%, J20:J31)</f>
        <v>198421.875</v>
      </c>
    </row>
    <row r="40" spans="1:11" ht="21.6" customHeight="1" x14ac:dyDescent="0.35">
      <c r="A40" s="73" t="s">
        <v>60</v>
      </c>
      <c r="B40" s="73"/>
      <c r="C40" s="73"/>
      <c r="D40" s="73"/>
      <c r="E40" s="73"/>
      <c r="F40" s="65"/>
      <c r="G40" s="74" t="s">
        <v>11</v>
      </c>
      <c r="H40" s="74"/>
      <c r="I40" s="75">
        <f ca="1">ROUND(K40*8%,1)</f>
        <v>0</v>
      </c>
      <c r="J40" s="76"/>
      <c r="K40" s="63">
        <f ca="1">SUMIF(I20:K31, 8%, J20:J31)</f>
        <v>0</v>
      </c>
    </row>
    <row r="41" spans="1:11" ht="12" customHeight="1" thickBot="1" x14ac:dyDescent="0.4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 x14ac:dyDescent="0.35">
      <c r="A42" s="42"/>
      <c r="B42" s="42"/>
      <c r="C42" s="42"/>
      <c r="D42" s="42"/>
      <c r="E42" s="42"/>
      <c r="F42" s="42"/>
      <c r="G42" s="42"/>
      <c r="H42" s="42"/>
      <c r="I42" s="87" t="s">
        <v>38</v>
      </c>
      <c r="J42" s="87"/>
      <c r="K42" s="87"/>
    </row>
    <row r="43" spans="1:11" x14ac:dyDescent="0.35">
      <c r="I43" s="88"/>
      <c r="J43" s="88"/>
      <c r="K43" s="88"/>
    </row>
  </sheetData>
  <mergeCells count="82">
    <mergeCell ref="P25:R26"/>
    <mergeCell ref="A15:A17"/>
    <mergeCell ref="B15:E17"/>
    <mergeCell ref="P28:R29"/>
    <mergeCell ref="N16:N18"/>
    <mergeCell ref="O16:O18"/>
    <mergeCell ref="P16:P18"/>
    <mergeCell ref="Q16:Q18"/>
    <mergeCell ref="A19:D19"/>
    <mergeCell ref="G19:H19"/>
    <mergeCell ref="J19:K19"/>
    <mergeCell ref="I15:K15"/>
    <mergeCell ref="H17:K17"/>
    <mergeCell ref="A20:D20"/>
    <mergeCell ref="G20:H20"/>
    <mergeCell ref="J20:K20"/>
    <mergeCell ref="G3:K5"/>
    <mergeCell ref="B11:E11"/>
    <mergeCell ref="H11:K11"/>
    <mergeCell ref="A7:E8"/>
    <mergeCell ref="H8:K10"/>
    <mergeCell ref="B12:E12"/>
    <mergeCell ref="H12:K12"/>
    <mergeCell ref="B13:E13"/>
    <mergeCell ref="H13:K13"/>
    <mergeCell ref="B14:E14"/>
    <mergeCell ref="I14:K14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30:D30"/>
    <mergeCell ref="G30:H30"/>
    <mergeCell ref="J30:K30"/>
    <mergeCell ref="A27:D27"/>
    <mergeCell ref="G27:H27"/>
    <mergeCell ref="J27:K27"/>
    <mergeCell ref="A28:D28"/>
    <mergeCell ref="G28:H28"/>
    <mergeCell ref="J28:K28"/>
    <mergeCell ref="I42:K43"/>
    <mergeCell ref="A9:E10"/>
    <mergeCell ref="G34:H34"/>
    <mergeCell ref="A38:E38"/>
    <mergeCell ref="G38:H38"/>
    <mergeCell ref="I38:J38"/>
    <mergeCell ref="A39:E39"/>
    <mergeCell ref="G39:H39"/>
    <mergeCell ref="I39:J39"/>
    <mergeCell ref="A36:E37"/>
    <mergeCell ref="G32:H32"/>
    <mergeCell ref="G33:H33"/>
    <mergeCell ref="G36:H36"/>
    <mergeCell ref="A29:D29"/>
    <mergeCell ref="G29:H29"/>
    <mergeCell ref="J29:K29"/>
    <mergeCell ref="I32:K32"/>
    <mergeCell ref="I33:K33"/>
    <mergeCell ref="I34:K34"/>
    <mergeCell ref="I35:K35"/>
    <mergeCell ref="A31:D31"/>
    <mergeCell ref="G31:H31"/>
    <mergeCell ref="J31:K31"/>
    <mergeCell ref="A40:E40"/>
    <mergeCell ref="G40:H40"/>
    <mergeCell ref="I40:J40"/>
    <mergeCell ref="J36:K36"/>
    <mergeCell ref="G35:H35"/>
  </mergeCells>
  <phoneticPr fontId="2"/>
  <pageMargins left="0.70866141732283472" right="0.69" top="0.41" bottom="0" header="0.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D721-A9DB-4057-9689-F75F55FBA555}">
  <dimension ref="A1:N42"/>
  <sheetViews>
    <sheetView view="pageLayout" topLeftCell="A16" zoomScaleNormal="100" workbookViewId="0">
      <selection activeCell="L23" sqref="L23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200" t="s">
        <v>56</v>
      </c>
      <c r="H3" s="200"/>
      <c r="I3" s="200"/>
      <c r="J3" s="200"/>
      <c r="K3" s="200"/>
    </row>
    <row r="4" spans="1:14" ht="10.15" customHeight="1" x14ac:dyDescent="0.35">
      <c r="G4" s="200"/>
      <c r="H4" s="200"/>
      <c r="I4" s="200"/>
      <c r="J4" s="200"/>
      <c r="K4" s="200"/>
    </row>
    <row r="5" spans="1:14" ht="18.75" customHeight="1" x14ac:dyDescent="0.35">
      <c r="G5" s="200"/>
      <c r="H5" s="200"/>
      <c r="I5" s="200"/>
      <c r="J5" s="200"/>
      <c r="K5" s="200"/>
    </row>
    <row r="6" spans="1:14" ht="10.15" customHeight="1" thickBot="1" x14ac:dyDescent="0.4">
      <c r="A6" s="4"/>
      <c r="B6" s="4"/>
      <c r="C6" s="4"/>
      <c r="D6" s="4"/>
      <c r="E6" s="4"/>
      <c r="F6" s="4"/>
      <c r="G6" s="201"/>
      <c r="H6" s="201"/>
      <c r="I6" s="201"/>
      <c r="J6" s="201"/>
      <c r="K6" s="201"/>
    </row>
    <row r="7" spans="1:14" ht="14.45" customHeight="1" x14ac:dyDescent="0.35">
      <c r="A7" s="198" t="s">
        <v>51</v>
      </c>
      <c r="B7" s="198"/>
      <c r="C7" s="198"/>
      <c r="D7" s="198"/>
      <c r="E7" s="198"/>
    </row>
    <row r="8" spans="1:14" ht="14.45" customHeight="1" thickBot="1" x14ac:dyDescent="0.4">
      <c r="A8" s="199"/>
      <c r="B8" s="199"/>
      <c r="C8" s="199"/>
      <c r="D8" s="199"/>
      <c r="E8" s="199"/>
      <c r="F8" s="28"/>
      <c r="G8" s="6"/>
      <c r="H8" s="6"/>
      <c r="I8" s="6"/>
      <c r="J8" s="6"/>
      <c r="K8" s="6"/>
    </row>
    <row r="9" spans="1:14" ht="8.4499999999999993" customHeight="1" thickTop="1" x14ac:dyDescent="0.35">
      <c r="A9" s="6"/>
      <c r="B9" s="6"/>
      <c r="C9" s="6"/>
      <c r="D9" s="6"/>
      <c r="E9" s="6"/>
      <c r="F9" s="6"/>
      <c r="G9" s="6"/>
      <c r="H9" s="158" t="s">
        <v>40</v>
      </c>
      <c r="I9" s="158"/>
      <c r="J9" s="158"/>
      <c r="K9" s="158"/>
    </row>
    <row r="10" spans="1:14" ht="18" customHeight="1" x14ac:dyDescent="0.35">
      <c r="A10" s="197" t="s">
        <v>18</v>
      </c>
      <c r="B10" s="197"/>
      <c r="C10" s="197"/>
      <c r="D10" s="197"/>
      <c r="E10" s="197"/>
      <c r="F10" s="6"/>
      <c r="G10" s="6"/>
      <c r="H10" s="158"/>
      <c r="I10" s="158"/>
      <c r="J10" s="158"/>
      <c r="K10" s="158"/>
    </row>
    <row r="11" spans="1:14" ht="18" customHeight="1" x14ac:dyDescent="0.35">
      <c r="A11" s="7" t="s">
        <v>19</v>
      </c>
      <c r="B11" s="171" t="s">
        <v>54</v>
      </c>
      <c r="C11" s="171"/>
      <c r="D11" s="171"/>
      <c r="E11" s="171"/>
      <c r="F11" s="6"/>
      <c r="G11" s="6"/>
      <c r="H11" s="189" t="s">
        <v>41</v>
      </c>
      <c r="I11" s="189"/>
      <c r="J11" s="189"/>
      <c r="K11" s="189"/>
    </row>
    <row r="12" spans="1:14" ht="18" customHeight="1" x14ac:dyDescent="0.35">
      <c r="A12" s="7" t="s">
        <v>20</v>
      </c>
      <c r="B12" s="171" t="s">
        <v>55</v>
      </c>
      <c r="C12" s="171"/>
      <c r="D12" s="171"/>
      <c r="E12" s="171"/>
      <c r="F12" s="6"/>
      <c r="G12" s="6"/>
      <c r="H12" s="189" t="s">
        <v>27</v>
      </c>
      <c r="I12" s="189"/>
      <c r="J12" s="189"/>
      <c r="K12" s="189"/>
    </row>
    <row r="13" spans="1:14" ht="18" customHeight="1" x14ac:dyDescent="0.35">
      <c r="A13" s="7" t="s">
        <v>21</v>
      </c>
      <c r="B13" s="190">
        <v>45562</v>
      </c>
      <c r="C13" s="171"/>
      <c r="D13" s="171"/>
      <c r="E13" s="171"/>
      <c r="F13" s="6"/>
      <c r="G13" s="6"/>
      <c r="H13" s="191" t="s">
        <v>28</v>
      </c>
      <c r="I13" s="191"/>
      <c r="J13" s="191"/>
      <c r="K13" s="191"/>
    </row>
    <row r="14" spans="1:14" ht="18" customHeight="1" x14ac:dyDescent="0.35">
      <c r="A14" s="7" t="s">
        <v>22</v>
      </c>
      <c r="B14" s="192"/>
      <c r="C14" s="192"/>
      <c r="D14" s="192"/>
      <c r="E14" s="192"/>
      <c r="F14" s="6"/>
      <c r="G14" s="6"/>
      <c r="H14" s="27" t="s">
        <v>29</v>
      </c>
      <c r="I14" s="193" t="s">
        <v>31</v>
      </c>
      <c r="J14" s="193"/>
      <c r="K14" s="193"/>
    </row>
    <row r="15" spans="1:14" ht="18" customHeight="1" x14ac:dyDescent="0.35">
      <c r="A15" s="7" t="s">
        <v>23</v>
      </c>
      <c r="B15" s="192"/>
      <c r="C15" s="192"/>
      <c r="D15" s="192"/>
      <c r="E15" s="192"/>
      <c r="F15" s="6"/>
      <c r="G15" s="6"/>
      <c r="H15" s="27" t="s">
        <v>30</v>
      </c>
      <c r="I15" s="193" t="s">
        <v>32</v>
      </c>
      <c r="J15" s="193"/>
      <c r="K15" s="193"/>
    </row>
    <row r="16" spans="1:14" ht="9.6" customHeight="1" x14ac:dyDescent="0.35">
      <c r="A16" s="193" t="s">
        <v>33</v>
      </c>
      <c r="B16" s="195">
        <f ca="1">I35</f>
        <v>160000.03750000001</v>
      </c>
      <c r="C16" s="195"/>
      <c r="D16" s="195"/>
      <c r="E16" s="195"/>
      <c r="F16" s="6"/>
      <c r="G16" s="6"/>
      <c r="H16" s="5"/>
      <c r="I16" s="5"/>
      <c r="J16" s="5"/>
      <c r="K16" s="5"/>
    </row>
    <row r="17" spans="1:11" ht="14.45" customHeight="1" x14ac:dyDescent="0.35">
      <c r="A17" s="194"/>
      <c r="B17" s="196"/>
      <c r="C17" s="196"/>
      <c r="D17" s="196"/>
      <c r="E17" s="196"/>
      <c r="F17" s="6"/>
      <c r="G17" s="6"/>
      <c r="H17" s="189"/>
      <c r="I17" s="189"/>
      <c r="J17" s="189"/>
      <c r="K17" s="189"/>
    </row>
    <row r="18" spans="1:11" ht="4.9000000000000004" customHeight="1" x14ac:dyDescent="0.35"/>
    <row r="19" spans="1:11" ht="22.5" customHeight="1" x14ac:dyDescent="0.35">
      <c r="A19" s="165" t="s">
        <v>1</v>
      </c>
      <c r="B19" s="165"/>
      <c r="C19" s="165"/>
      <c r="D19" s="167"/>
      <c r="E19" s="9" t="s">
        <v>12</v>
      </c>
      <c r="F19" s="10" t="s">
        <v>2</v>
      </c>
      <c r="G19" s="166" t="s">
        <v>3</v>
      </c>
      <c r="H19" s="167"/>
      <c r="I19" s="10" t="s">
        <v>14</v>
      </c>
      <c r="J19" s="166" t="s">
        <v>15</v>
      </c>
      <c r="K19" s="165"/>
    </row>
    <row r="20" spans="1:11" ht="21.6" customHeight="1" x14ac:dyDescent="0.35">
      <c r="A20" s="173" t="s">
        <v>43</v>
      </c>
      <c r="B20" s="173"/>
      <c r="C20" s="173"/>
      <c r="D20" s="174"/>
      <c r="E20" s="30"/>
      <c r="F20" s="31">
        <v>1</v>
      </c>
      <c r="G20" s="186">
        <v>25000</v>
      </c>
      <c r="H20" s="187"/>
      <c r="I20" s="32">
        <v>0.1</v>
      </c>
      <c r="J20" s="186">
        <f t="shared" ref="J20:J27" si="0">F20*G20</f>
        <v>25000</v>
      </c>
      <c r="K20" s="188"/>
    </row>
    <row r="21" spans="1:11" ht="21.6" customHeight="1" x14ac:dyDescent="0.35">
      <c r="A21" s="181" t="s">
        <v>42</v>
      </c>
      <c r="B21" s="181"/>
      <c r="C21" s="181"/>
      <c r="D21" s="182"/>
      <c r="E21" s="33"/>
      <c r="F21" s="34">
        <v>3</v>
      </c>
      <c r="G21" s="183">
        <f>G20/8*1.25</f>
        <v>3906.25</v>
      </c>
      <c r="H21" s="184"/>
      <c r="I21" s="35">
        <v>0.1</v>
      </c>
      <c r="J21" s="183">
        <f t="shared" si="0"/>
        <v>11718.75</v>
      </c>
      <c r="K21" s="185"/>
    </row>
    <row r="22" spans="1:11" ht="21.6" customHeight="1" x14ac:dyDescent="0.35">
      <c r="A22" s="173" t="s">
        <v>44</v>
      </c>
      <c r="B22" s="173"/>
      <c r="C22" s="173"/>
      <c r="D22" s="174"/>
      <c r="E22" s="30"/>
      <c r="F22" s="31">
        <v>1</v>
      </c>
      <c r="G22" s="186">
        <v>20000</v>
      </c>
      <c r="H22" s="187"/>
      <c r="I22" s="32">
        <v>0.1</v>
      </c>
      <c r="J22" s="186">
        <f t="shared" si="0"/>
        <v>20000</v>
      </c>
      <c r="K22" s="188"/>
    </row>
    <row r="23" spans="1:11" ht="21.6" customHeight="1" x14ac:dyDescent="0.35">
      <c r="A23" s="181" t="s">
        <v>42</v>
      </c>
      <c r="B23" s="181"/>
      <c r="C23" s="181"/>
      <c r="D23" s="182"/>
      <c r="E23" s="33"/>
      <c r="F23" s="34">
        <v>3</v>
      </c>
      <c r="G23" s="183">
        <f>G22/8*1.25</f>
        <v>3125</v>
      </c>
      <c r="H23" s="184"/>
      <c r="I23" s="35">
        <v>0.1</v>
      </c>
      <c r="J23" s="183">
        <f t="shared" si="0"/>
        <v>9375</v>
      </c>
      <c r="K23" s="185"/>
    </row>
    <row r="24" spans="1:11" ht="21.6" customHeight="1" x14ac:dyDescent="0.35">
      <c r="A24" s="173" t="s">
        <v>45</v>
      </c>
      <c r="B24" s="173"/>
      <c r="C24" s="173"/>
      <c r="D24" s="174"/>
      <c r="E24" s="30"/>
      <c r="F24" s="31">
        <v>1</v>
      </c>
      <c r="G24" s="186">
        <f>G20*1.25</f>
        <v>31250</v>
      </c>
      <c r="H24" s="187"/>
      <c r="I24" s="32">
        <v>0.1</v>
      </c>
      <c r="J24" s="186">
        <f t="shared" si="0"/>
        <v>31250</v>
      </c>
      <c r="K24" s="188"/>
    </row>
    <row r="25" spans="1:11" ht="21.6" customHeight="1" x14ac:dyDescent="0.35">
      <c r="A25" s="181" t="s">
        <v>42</v>
      </c>
      <c r="B25" s="181"/>
      <c r="C25" s="181"/>
      <c r="D25" s="182"/>
      <c r="E25" s="33"/>
      <c r="F25" s="34">
        <v>3</v>
      </c>
      <c r="G25" s="183">
        <f>G24/8*1.25</f>
        <v>4882.8125</v>
      </c>
      <c r="H25" s="184"/>
      <c r="I25" s="35">
        <v>0.1</v>
      </c>
      <c r="J25" s="183">
        <f t="shared" si="0"/>
        <v>14648.4375</v>
      </c>
      <c r="K25" s="185"/>
    </row>
    <row r="26" spans="1:11" ht="21.6" customHeight="1" x14ac:dyDescent="0.35">
      <c r="A26" s="173" t="s">
        <v>46</v>
      </c>
      <c r="B26" s="173"/>
      <c r="C26" s="173"/>
      <c r="D26" s="174"/>
      <c r="E26" s="30"/>
      <c r="F26" s="31">
        <v>1</v>
      </c>
      <c r="G26" s="186">
        <f>G22*1.25</f>
        <v>25000</v>
      </c>
      <c r="H26" s="187"/>
      <c r="I26" s="32">
        <v>0.1</v>
      </c>
      <c r="J26" s="186">
        <f t="shared" si="0"/>
        <v>25000</v>
      </c>
      <c r="K26" s="188"/>
    </row>
    <row r="27" spans="1:11" ht="21.6" customHeight="1" x14ac:dyDescent="0.35">
      <c r="A27" s="181" t="s">
        <v>42</v>
      </c>
      <c r="B27" s="181"/>
      <c r="C27" s="181"/>
      <c r="D27" s="182"/>
      <c r="E27" s="33"/>
      <c r="F27" s="34">
        <v>3</v>
      </c>
      <c r="G27" s="183">
        <f>G26/8*1.25</f>
        <v>3906.25</v>
      </c>
      <c r="H27" s="184"/>
      <c r="I27" s="35">
        <v>0.1</v>
      </c>
      <c r="J27" s="183">
        <f t="shared" si="0"/>
        <v>11718.75</v>
      </c>
      <c r="K27" s="185"/>
    </row>
    <row r="28" spans="1:11" ht="21.6" customHeight="1" x14ac:dyDescent="0.35">
      <c r="A28" s="173" t="s">
        <v>47</v>
      </c>
      <c r="B28" s="173"/>
      <c r="C28" s="173"/>
      <c r="D28" s="174"/>
      <c r="E28" s="30"/>
      <c r="F28" s="31"/>
      <c r="G28" s="175"/>
      <c r="H28" s="176"/>
      <c r="I28" s="36"/>
      <c r="J28" s="175" t="s">
        <v>49</v>
      </c>
      <c r="K28" s="177"/>
    </row>
    <row r="29" spans="1:11" ht="21.6" customHeight="1" x14ac:dyDescent="0.35">
      <c r="A29" s="181" t="s">
        <v>48</v>
      </c>
      <c r="B29" s="181"/>
      <c r="C29" s="181"/>
      <c r="D29" s="182"/>
      <c r="E29" s="33"/>
      <c r="F29" s="34"/>
      <c r="G29" s="183"/>
      <c r="H29" s="184"/>
      <c r="I29" s="35"/>
      <c r="J29" s="183" t="s">
        <v>49</v>
      </c>
      <c r="K29" s="185"/>
    </row>
    <row r="30" spans="1:11" ht="21.6" customHeight="1" x14ac:dyDescent="0.35">
      <c r="A30" s="173" t="s">
        <v>50</v>
      </c>
      <c r="B30" s="173"/>
      <c r="C30" s="173"/>
      <c r="D30" s="174"/>
      <c r="E30" s="30"/>
      <c r="F30" s="31"/>
      <c r="G30" s="175"/>
      <c r="H30" s="176"/>
      <c r="I30" s="36"/>
      <c r="J30" s="175" t="s">
        <v>49</v>
      </c>
      <c r="K30" s="177"/>
    </row>
    <row r="31" spans="1:11" ht="21.6" customHeight="1" x14ac:dyDescent="0.35">
      <c r="A31" s="161"/>
      <c r="B31" s="161"/>
      <c r="C31" s="161"/>
      <c r="D31" s="162"/>
      <c r="E31" s="22"/>
      <c r="F31" s="23"/>
      <c r="G31" s="178"/>
      <c r="H31" s="179"/>
      <c r="I31" s="24"/>
      <c r="J31" s="178"/>
      <c r="K31" s="180"/>
    </row>
    <row r="32" spans="1:11" ht="21.6" customHeight="1" x14ac:dyDescent="0.35">
      <c r="A32" s="1" t="s">
        <v>13</v>
      </c>
      <c r="G32" s="171" t="s">
        <v>58</v>
      </c>
      <c r="H32" s="172"/>
      <c r="I32" s="147">
        <f ca="1">K38+K39</f>
        <v>148710.9375</v>
      </c>
      <c r="J32" s="148"/>
      <c r="K32" s="148"/>
    </row>
    <row r="33" spans="1:11" ht="21.6" customHeight="1" x14ac:dyDescent="0.35">
      <c r="G33" s="161" t="s">
        <v>6</v>
      </c>
      <c r="H33" s="162"/>
      <c r="I33" s="149">
        <f ca="1">I38+I39</f>
        <v>14871.1</v>
      </c>
      <c r="J33" s="150"/>
      <c r="K33" s="150"/>
    </row>
    <row r="34" spans="1:11" ht="21.6" customHeight="1" x14ac:dyDescent="0.35">
      <c r="G34" s="159" t="s">
        <v>57</v>
      </c>
      <c r="H34" s="160"/>
      <c r="I34" s="151">
        <v>-3582</v>
      </c>
      <c r="J34" s="152"/>
      <c r="K34" s="152"/>
    </row>
    <row r="35" spans="1:11" ht="21.6" customHeight="1" x14ac:dyDescent="0.35">
      <c r="G35" s="161" t="s">
        <v>59</v>
      </c>
      <c r="H35" s="162"/>
      <c r="I35" s="149">
        <f ca="1">SUM(I32:I34)</f>
        <v>160000.03750000001</v>
      </c>
      <c r="J35" s="150"/>
      <c r="K35" s="150"/>
    </row>
    <row r="36" spans="1:11" ht="21.6" customHeight="1" x14ac:dyDescent="0.35">
      <c r="A36" s="163" t="s">
        <v>7</v>
      </c>
      <c r="B36" s="163"/>
      <c r="C36" s="163"/>
      <c r="D36" s="163"/>
      <c r="E36" s="163"/>
    </row>
    <row r="37" spans="1:11" ht="21.6" customHeight="1" x14ac:dyDescent="0.35">
      <c r="A37" s="164" t="s">
        <v>52</v>
      </c>
      <c r="B37" s="164"/>
      <c r="C37" s="164"/>
      <c r="D37" s="164"/>
      <c r="E37" s="164"/>
      <c r="G37" s="165" t="s">
        <v>8</v>
      </c>
      <c r="H37" s="165"/>
      <c r="I37" s="166" t="s">
        <v>6</v>
      </c>
      <c r="J37" s="167"/>
      <c r="K37" s="8" t="s">
        <v>9</v>
      </c>
    </row>
    <row r="38" spans="1:11" ht="21.6" customHeight="1" x14ac:dyDescent="0.35">
      <c r="A38" s="164" t="s">
        <v>53</v>
      </c>
      <c r="B38" s="164"/>
      <c r="C38" s="164"/>
      <c r="D38" s="164"/>
      <c r="E38" s="164"/>
      <c r="G38" s="168" t="s">
        <v>10</v>
      </c>
      <c r="H38" s="168"/>
      <c r="I38" s="169">
        <f ca="1">ROUND(K38*10%,1)</f>
        <v>14871.1</v>
      </c>
      <c r="J38" s="170"/>
      <c r="K38" s="25">
        <f ca="1">SUMIF(I20:K31, 10%, J20:J31)</f>
        <v>148710.9375</v>
      </c>
    </row>
    <row r="39" spans="1:11" ht="21.6" customHeight="1" x14ac:dyDescent="0.35">
      <c r="A39" s="153" t="s">
        <v>60</v>
      </c>
      <c r="B39" s="153"/>
      <c r="C39" s="153"/>
      <c r="D39" s="153"/>
      <c r="E39" s="153"/>
      <c r="F39" s="29"/>
      <c r="G39" s="154" t="s">
        <v>11</v>
      </c>
      <c r="H39" s="154"/>
      <c r="I39" s="149">
        <f ca="1">ROUND(K39*8%,1)</f>
        <v>0</v>
      </c>
      <c r="J39" s="155"/>
      <c r="K39" s="16">
        <f ca="1">SUMIF(I20:K31, 8%, J20:J31)</f>
        <v>0</v>
      </c>
    </row>
    <row r="40" spans="1:11" ht="7.15" customHeight="1" thickBo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9.6" customHeight="1" x14ac:dyDescent="0.35">
      <c r="A41" s="6"/>
      <c r="B41" s="6"/>
      <c r="C41" s="6"/>
      <c r="D41" s="6"/>
      <c r="E41" s="6"/>
      <c r="F41" s="6"/>
      <c r="G41" s="6"/>
      <c r="H41" s="6"/>
      <c r="I41" s="156" t="s">
        <v>38</v>
      </c>
      <c r="J41" s="156"/>
      <c r="K41" s="156"/>
    </row>
    <row r="42" spans="1:11" x14ac:dyDescent="0.35">
      <c r="I42" s="157"/>
      <c r="J42" s="157"/>
      <c r="K42" s="157"/>
    </row>
  </sheetData>
  <mergeCells count="75">
    <mergeCell ref="A10:E10"/>
    <mergeCell ref="B11:E11"/>
    <mergeCell ref="H11:K11"/>
    <mergeCell ref="A7:E8"/>
    <mergeCell ref="G3:K6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7:D27"/>
    <mergeCell ref="G27:H27"/>
    <mergeCell ref="J27:K27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I41:K42"/>
    <mergeCell ref="H9:K10"/>
    <mergeCell ref="G34:H34"/>
    <mergeCell ref="G35:H35"/>
    <mergeCell ref="A36:E36"/>
    <mergeCell ref="A37:E37"/>
    <mergeCell ref="G37:H37"/>
    <mergeCell ref="I37:J37"/>
    <mergeCell ref="A38:E38"/>
    <mergeCell ref="G38:H38"/>
    <mergeCell ref="I38:J38"/>
    <mergeCell ref="G32:H32"/>
    <mergeCell ref="G33:H33"/>
    <mergeCell ref="A30:D30"/>
    <mergeCell ref="G30:H30"/>
    <mergeCell ref="J30:K30"/>
    <mergeCell ref="I32:K32"/>
    <mergeCell ref="I33:K33"/>
    <mergeCell ref="I34:K34"/>
    <mergeCell ref="I35:K35"/>
    <mergeCell ref="A39:E39"/>
    <mergeCell ref="G39:H39"/>
    <mergeCell ref="I39:J39"/>
  </mergeCells>
  <phoneticPr fontId="2"/>
  <pageMargins left="0.70866141732283472" right="0.70866141732283472" top="0.66" bottom="0" header="0.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01A9-F1D6-49C7-971E-0998A8153313}">
  <dimension ref="A9:I38"/>
  <sheetViews>
    <sheetView topLeftCell="A19" workbookViewId="0">
      <selection activeCell="L20" sqref="L20"/>
    </sheetView>
  </sheetViews>
  <sheetFormatPr defaultRowHeight="18" x14ac:dyDescent="0.35"/>
  <sheetData>
    <row r="9" spans="1:9" x14ac:dyDescent="0.35">
      <c r="A9" s="202" t="s">
        <v>62</v>
      </c>
      <c r="B9" s="202"/>
      <c r="C9" s="202"/>
      <c r="D9" s="202"/>
      <c r="E9" s="202"/>
      <c r="F9" s="202"/>
      <c r="G9" s="202"/>
      <c r="H9" s="202"/>
      <c r="I9" s="202"/>
    </row>
    <row r="10" spans="1:9" x14ac:dyDescent="0.35">
      <c r="A10" s="202"/>
      <c r="B10" s="202"/>
      <c r="C10" s="202"/>
      <c r="D10" s="202"/>
      <c r="E10" s="202"/>
      <c r="F10" s="202"/>
      <c r="G10" s="202"/>
      <c r="H10" s="202"/>
      <c r="I10" s="202"/>
    </row>
    <row r="11" spans="1:9" x14ac:dyDescent="0.35">
      <c r="A11" s="202"/>
      <c r="B11" s="202"/>
      <c r="C11" s="202"/>
      <c r="D11" s="202"/>
      <c r="E11" s="202"/>
      <c r="F11" s="202"/>
      <c r="G11" s="202"/>
      <c r="H11" s="202"/>
      <c r="I11" s="202"/>
    </row>
    <row r="12" spans="1:9" x14ac:dyDescent="0.35">
      <c r="A12" s="202"/>
      <c r="B12" s="202"/>
      <c r="C12" s="202"/>
      <c r="D12" s="202"/>
      <c r="E12" s="202"/>
      <c r="F12" s="202"/>
      <c r="G12" s="202"/>
      <c r="H12" s="202"/>
      <c r="I12" s="202"/>
    </row>
    <row r="13" spans="1:9" x14ac:dyDescent="0.35">
      <c r="A13" s="202"/>
      <c r="B13" s="202"/>
      <c r="C13" s="202"/>
      <c r="D13" s="202"/>
      <c r="E13" s="202"/>
      <c r="F13" s="202"/>
      <c r="G13" s="202"/>
      <c r="H13" s="202"/>
      <c r="I13" s="202"/>
    </row>
    <row r="14" spans="1:9" x14ac:dyDescent="0.35">
      <c r="A14" s="202"/>
      <c r="B14" s="202"/>
      <c r="C14" s="202"/>
      <c r="D14" s="202"/>
      <c r="E14" s="202"/>
      <c r="F14" s="202"/>
      <c r="G14" s="202"/>
      <c r="H14" s="202"/>
      <c r="I14" s="202"/>
    </row>
    <row r="36" spans="1:9" x14ac:dyDescent="0.35">
      <c r="A36" s="203" t="s">
        <v>61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35">
      <c r="A37" s="203"/>
      <c r="B37" s="203"/>
      <c r="C37" s="203"/>
      <c r="D37" s="203"/>
      <c r="E37" s="203"/>
      <c r="F37" s="203"/>
      <c r="G37" s="203"/>
      <c r="H37" s="203"/>
      <c r="I37" s="203"/>
    </row>
    <row r="38" spans="1:9" x14ac:dyDescent="0.35">
      <c r="A38" s="203"/>
      <c r="B38" s="203"/>
      <c r="C38" s="203"/>
      <c r="D38" s="203"/>
      <c r="E38" s="203"/>
      <c r="F38" s="203"/>
      <c r="G38" s="203"/>
      <c r="H38" s="203"/>
      <c r="I38" s="203"/>
    </row>
  </sheetData>
  <mergeCells count="2">
    <mergeCell ref="A9:I14"/>
    <mergeCell ref="A36:I3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C0B6-4A6D-4A27-BF74-E1E463554546}">
  <dimension ref="A1:N41"/>
  <sheetViews>
    <sheetView view="pageLayout" topLeftCell="A14" zoomScaleNormal="100" workbookViewId="0">
      <selection activeCell="F30" sqref="F30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204" t="s">
        <v>17</v>
      </c>
      <c r="H3" s="204"/>
      <c r="I3" s="204"/>
      <c r="J3" s="204"/>
      <c r="K3" s="204"/>
    </row>
    <row r="4" spans="1:14" ht="18.75" customHeight="1" x14ac:dyDescent="0.35">
      <c r="G4" s="204"/>
      <c r="H4" s="204"/>
      <c r="I4" s="204"/>
      <c r="J4" s="204"/>
      <c r="K4" s="204"/>
    </row>
    <row r="5" spans="1:14" ht="18.75" customHeight="1" x14ac:dyDescent="0.35">
      <c r="G5" s="204"/>
      <c r="H5" s="204"/>
      <c r="I5" s="204"/>
      <c r="J5" s="204"/>
      <c r="K5" s="204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spans="1:14" ht="21" x14ac:dyDescent="0.35">
      <c r="A8" s="205" t="s">
        <v>26</v>
      </c>
      <c r="B8" s="205"/>
      <c r="C8" s="205"/>
      <c r="D8" s="26" t="s">
        <v>0</v>
      </c>
      <c r="E8" s="6"/>
      <c r="F8" s="6"/>
      <c r="G8" s="6"/>
      <c r="H8" s="6"/>
      <c r="I8" s="6"/>
      <c r="J8" s="6"/>
      <c r="K8" s="6"/>
    </row>
    <row r="9" spans="1:14" ht="18.75" x14ac:dyDescent="0.35">
      <c r="A9" s="6"/>
      <c r="B9" s="6"/>
      <c r="C9" s="6"/>
      <c r="D9" s="6"/>
      <c r="E9" s="6"/>
      <c r="F9" s="6"/>
      <c r="G9" s="6"/>
      <c r="H9" s="206" t="s">
        <v>24</v>
      </c>
      <c r="I9" s="206"/>
      <c r="J9" s="206"/>
      <c r="K9" s="206"/>
    </row>
    <row r="10" spans="1:14" ht="15.75" x14ac:dyDescent="0.35">
      <c r="A10" s="197" t="s">
        <v>18</v>
      </c>
      <c r="B10" s="197"/>
      <c r="C10" s="197"/>
      <c r="D10" s="197"/>
      <c r="E10" s="197"/>
      <c r="F10" s="6"/>
      <c r="G10" s="6"/>
      <c r="H10" s="189"/>
      <c r="I10" s="189"/>
      <c r="J10" s="189"/>
      <c r="K10" s="189"/>
    </row>
    <row r="11" spans="1:14" x14ac:dyDescent="0.35">
      <c r="A11" s="7" t="s">
        <v>19</v>
      </c>
      <c r="B11" s="192"/>
      <c r="C11" s="192"/>
      <c r="D11" s="192"/>
      <c r="E11" s="192"/>
      <c r="F11" s="6"/>
      <c r="G11" s="6"/>
      <c r="H11" s="189" t="s">
        <v>25</v>
      </c>
      <c r="I11" s="189"/>
      <c r="J11" s="189"/>
      <c r="K11" s="189"/>
    </row>
    <row r="12" spans="1:14" x14ac:dyDescent="0.35">
      <c r="A12" s="7" t="s">
        <v>20</v>
      </c>
      <c r="B12" s="192"/>
      <c r="C12" s="192"/>
      <c r="D12" s="192"/>
      <c r="E12" s="192"/>
      <c r="F12" s="6"/>
      <c r="G12" s="6"/>
      <c r="H12" s="189" t="s">
        <v>27</v>
      </c>
      <c r="I12" s="189"/>
      <c r="J12" s="189"/>
      <c r="K12" s="189"/>
    </row>
    <row r="13" spans="1:14" x14ac:dyDescent="0.35">
      <c r="A13" s="7" t="s">
        <v>21</v>
      </c>
      <c r="B13" s="192"/>
      <c r="C13" s="192"/>
      <c r="D13" s="192"/>
      <c r="E13" s="192"/>
      <c r="F13" s="6"/>
      <c r="G13" s="6"/>
      <c r="H13" s="191" t="s">
        <v>28</v>
      </c>
      <c r="I13" s="191"/>
      <c r="J13" s="191"/>
      <c r="K13" s="191"/>
    </row>
    <row r="14" spans="1:14" x14ac:dyDescent="0.35">
      <c r="A14" s="7" t="s">
        <v>22</v>
      </c>
      <c r="B14" s="192"/>
      <c r="C14" s="192"/>
      <c r="D14" s="192"/>
      <c r="E14" s="192"/>
      <c r="F14" s="6"/>
      <c r="G14" s="6"/>
      <c r="H14" s="27" t="s">
        <v>29</v>
      </c>
      <c r="I14" s="193" t="s">
        <v>31</v>
      </c>
      <c r="J14" s="193"/>
      <c r="K14" s="193"/>
    </row>
    <row r="15" spans="1:14" x14ac:dyDescent="0.35">
      <c r="A15" s="7" t="s">
        <v>23</v>
      </c>
      <c r="B15" s="192"/>
      <c r="C15" s="192"/>
      <c r="D15" s="192"/>
      <c r="E15" s="192"/>
      <c r="F15" s="6"/>
      <c r="G15" s="6"/>
      <c r="H15" s="27" t="s">
        <v>30</v>
      </c>
      <c r="I15" s="193" t="s">
        <v>32</v>
      </c>
      <c r="J15" s="193"/>
      <c r="K15" s="193"/>
    </row>
    <row r="16" spans="1:14" ht="18" customHeight="1" x14ac:dyDescent="0.35">
      <c r="A16" s="193" t="s">
        <v>33</v>
      </c>
      <c r="B16" s="195">
        <f ca="1">J34</f>
        <v>330000</v>
      </c>
      <c r="C16" s="195"/>
      <c r="D16" s="195"/>
      <c r="E16" s="195"/>
      <c r="F16" s="6"/>
      <c r="G16" s="6"/>
      <c r="H16" s="5"/>
      <c r="I16" s="5"/>
      <c r="J16" s="5"/>
      <c r="K16" s="5"/>
    </row>
    <row r="17" spans="1:11" ht="14.45" customHeight="1" x14ac:dyDescent="0.35">
      <c r="A17" s="194"/>
      <c r="B17" s="196"/>
      <c r="C17" s="196"/>
      <c r="D17" s="196"/>
      <c r="E17" s="196"/>
      <c r="F17" s="6"/>
      <c r="G17" s="6"/>
      <c r="H17" s="189"/>
      <c r="I17" s="189"/>
      <c r="J17" s="189"/>
      <c r="K17" s="189"/>
    </row>
    <row r="19" spans="1:11" ht="22.5" customHeight="1" x14ac:dyDescent="0.35">
      <c r="A19" s="165" t="s">
        <v>1</v>
      </c>
      <c r="B19" s="165"/>
      <c r="C19" s="165"/>
      <c r="D19" s="167"/>
      <c r="E19" s="9" t="s">
        <v>12</v>
      </c>
      <c r="F19" s="10" t="s">
        <v>2</v>
      </c>
      <c r="G19" s="166" t="s">
        <v>3</v>
      </c>
      <c r="H19" s="167"/>
      <c r="I19" s="10" t="s">
        <v>14</v>
      </c>
      <c r="J19" s="166" t="s">
        <v>15</v>
      </c>
      <c r="K19" s="165"/>
    </row>
    <row r="20" spans="1:11" ht="22.5" customHeight="1" x14ac:dyDescent="0.35">
      <c r="A20" s="193" t="s">
        <v>34</v>
      </c>
      <c r="B20" s="193"/>
      <c r="C20" s="193"/>
      <c r="D20" s="207"/>
      <c r="E20" s="11"/>
      <c r="F20" s="12">
        <v>1</v>
      </c>
      <c r="G20" s="147">
        <v>60000</v>
      </c>
      <c r="H20" s="208"/>
      <c r="I20" s="13">
        <v>0.1</v>
      </c>
      <c r="J20" s="147">
        <f>F20*G20</f>
        <v>60000</v>
      </c>
      <c r="K20" s="148"/>
    </row>
    <row r="21" spans="1:11" ht="22.5" customHeight="1" x14ac:dyDescent="0.35">
      <c r="A21" s="209" t="s">
        <v>35</v>
      </c>
      <c r="B21" s="209"/>
      <c r="C21" s="209"/>
      <c r="D21" s="210"/>
      <c r="E21" s="14"/>
      <c r="F21" s="15">
        <v>1</v>
      </c>
      <c r="G21" s="149">
        <v>35000</v>
      </c>
      <c r="H21" s="155"/>
      <c r="I21" s="13">
        <v>0.1</v>
      </c>
      <c r="J21" s="149">
        <f>F21*G21</f>
        <v>35000</v>
      </c>
      <c r="K21" s="150"/>
    </row>
    <row r="22" spans="1:11" ht="22.5" customHeight="1" x14ac:dyDescent="0.35">
      <c r="A22" s="171" t="s">
        <v>35</v>
      </c>
      <c r="B22" s="171"/>
      <c r="C22" s="171"/>
      <c r="D22" s="172"/>
      <c r="E22" s="18"/>
      <c r="F22" s="19">
        <v>1</v>
      </c>
      <c r="G22" s="147">
        <v>35000</v>
      </c>
      <c r="H22" s="208"/>
      <c r="I22" s="13">
        <v>0.1</v>
      </c>
      <c r="J22" s="147">
        <f>F22*G22</f>
        <v>35000</v>
      </c>
      <c r="K22" s="148"/>
    </row>
    <row r="23" spans="1:11" ht="22.5" customHeight="1" x14ac:dyDescent="0.35">
      <c r="A23" s="161" t="s">
        <v>36</v>
      </c>
      <c r="B23" s="161"/>
      <c r="C23" s="161"/>
      <c r="D23" s="162"/>
      <c r="E23" s="22"/>
      <c r="F23" s="23">
        <v>1</v>
      </c>
      <c r="G23" s="149">
        <v>50000</v>
      </c>
      <c r="H23" s="155"/>
      <c r="I23" s="13">
        <v>0.1</v>
      </c>
      <c r="J23" s="149">
        <f>F23*G23</f>
        <v>50000</v>
      </c>
      <c r="K23" s="150"/>
    </row>
    <row r="24" spans="1:11" ht="22.5" customHeight="1" x14ac:dyDescent="0.35">
      <c r="A24" s="171" t="s">
        <v>37</v>
      </c>
      <c r="B24" s="171"/>
      <c r="C24" s="171"/>
      <c r="D24" s="172"/>
      <c r="E24" s="18"/>
      <c r="F24" s="19">
        <v>6</v>
      </c>
      <c r="G24" s="147">
        <v>20000</v>
      </c>
      <c r="H24" s="208"/>
      <c r="I24" s="13">
        <v>0.1</v>
      </c>
      <c r="J24" s="147">
        <f>F24*G24</f>
        <v>120000</v>
      </c>
      <c r="K24" s="148"/>
    </row>
    <row r="25" spans="1:11" ht="22.5" customHeight="1" x14ac:dyDescent="0.35">
      <c r="A25" s="161"/>
      <c r="B25" s="161"/>
      <c r="C25" s="161"/>
      <c r="D25" s="162"/>
      <c r="E25" s="22"/>
      <c r="F25" s="23"/>
      <c r="G25" s="178"/>
      <c r="H25" s="179"/>
      <c r="I25" s="24"/>
      <c r="J25" s="178"/>
      <c r="K25" s="180"/>
    </row>
    <row r="26" spans="1:11" ht="22.5" customHeight="1" x14ac:dyDescent="0.35">
      <c r="A26" s="171"/>
      <c r="B26" s="171"/>
      <c r="C26" s="171"/>
      <c r="D26" s="172"/>
      <c r="E26" s="18"/>
      <c r="F26" s="19"/>
      <c r="G26" s="211"/>
      <c r="H26" s="212"/>
      <c r="I26" s="20"/>
      <c r="J26" s="211"/>
      <c r="K26" s="213"/>
    </row>
    <row r="27" spans="1:11" ht="22.5" customHeight="1" x14ac:dyDescent="0.35">
      <c r="A27" s="161"/>
      <c r="B27" s="161"/>
      <c r="C27" s="161"/>
      <c r="D27" s="162"/>
      <c r="E27" s="22"/>
      <c r="F27" s="23"/>
      <c r="G27" s="178"/>
      <c r="H27" s="179"/>
      <c r="I27" s="24"/>
      <c r="J27" s="178"/>
      <c r="K27" s="180"/>
    </row>
    <row r="28" spans="1:11" ht="22.5" customHeight="1" x14ac:dyDescent="0.35">
      <c r="A28" s="171"/>
      <c r="B28" s="171"/>
      <c r="C28" s="171"/>
      <c r="D28" s="172"/>
      <c r="E28" s="18"/>
      <c r="F28" s="19"/>
      <c r="G28" s="211"/>
      <c r="H28" s="212"/>
      <c r="I28" s="20"/>
      <c r="J28" s="211"/>
      <c r="K28" s="213"/>
    </row>
    <row r="29" spans="1:11" ht="22.5" customHeight="1" x14ac:dyDescent="0.35">
      <c r="A29" s="161"/>
      <c r="B29" s="161"/>
      <c r="C29" s="161"/>
      <c r="D29" s="162"/>
      <c r="E29" s="22"/>
      <c r="F29" s="23"/>
      <c r="G29" s="178"/>
      <c r="H29" s="179"/>
      <c r="I29" s="24"/>
      <c r="J29" s="178"/>
      <c r="K29" s="180"/>
    </row>
    <row r="30" spans="1:11" ht="22.5" customHeight="1" x14ac:dyDescent="0.35">
      <c r="A30" s="171"/>
      <c r="B30" s="171"/>
      <c r="C30" s="171"/>
      <c r="D30" s="172"/>
      <c r="E30" s="18"/>
      <c r="F30" s="19"/>
      <c r="G30" s="211"/>
      <c r="H30" s="212"/>
      <c r="I30" s="20"/>
      <c r="J30" s="211"/>
      <c r="K30" s="213"/>
    </row>
    <row r="31" spans="1:11" ht="22.5" customHeight="1" x14ac:dyDescent="0.35">
      <c r="A31" s="161"/>
      <c r="B31" s="161"/>
      <c r="C31" s="161"/>
      <c r="D31" s="162"/>
      <c r="E31" s="22"/>
      <c r="F31" s="23"/>
      <c r="G31" s="178"/>
      <c r="H31" s="179"/>
      <c r="I31" s="24"/>
      <c r="J31" s="178"/>
      <c r="K31" s="180"/>
    </row>
    <row r="32" spans="1:11" x14ac:dyDescent="0.35">
      <c r="A32" s="1" t="s">
        <v>13</v>
      </c>
      <c r="G32" s="171" t="s">
        <v>5</v>
      </c>
      <c r="H32" s="172"/>
      <c r="I32" s="17"/>
      <c r="J32" s="148">
        <f ca="1">K37+K38</f>
        <v>300000</v>
      </c>
      <c r="K32" s="148"/>
    </row>
    <row r="33" spans="1:11" x14ac:dyDescent="0.35">
      <c r="G33" s="161" t="s">
        <v>6</v>
      </c>
      <c r="H33" s="162"/>
      <c r="I33" s="21"/>
      <c r="J33" s="150">
        <f ca="1">I37+I38</f>
        <v>30000</v>
      </c>
      <c r="K33" s="150"/>
    </row>
    <row r="34" spans="1:11" x14ac:dyDescent="0.35">
      <c r="G34" s="171" t="s">
        <v>4</v>
      </c>
      <c r="H34" s="172"/>
      <c r="I34" s="17"/>
      <c r="J34" s="148">
        <f ca="1">J32+J33</f>
        <v>330000</v>
      </c>
      <c r="K34" s="148"/>
    </row>
    <row r="35" spans="1:11" x14ac:dyDescent="0.35">
      <c r="A35" s="163" t="s">
        <v>7</v>
      </c>
      <c r="B35" s="163"/>
      <c r="C35" s="163"/>
      <c r="D35" s="163"/>
      <c r="E35" s="163"/>
    </row>
    <row r="36" spans="1:11" x14ac:dyDescent="0.35">
      <c r="A36" s="164" t="s">
        <v>39</v>
      </c>
      <c r="B36" s="164"/>
      <c r="C36" s="164"/>
      <c r="D36" s="164"/>
      <c r="E36" s="164"/>
      <c r="G36" s="165" t="s">
        <v>8</v>
      </c>
      <c r="H36" s="165"/>
      <c r="I36" s="166" t="s">
        <v>6</v>
      </c>
      <c r="J36" s="167"/>
      <c r="K36" s="8" t="s">
        <v>9</v>
      </c>
    </row>
    <row r="37" spans="1:11" x14ac:dyDescent="0.35">
      <c r="A37" s="164"/>
      <c r="B37" s="164"/>
      <c r="C37" s="164"/>
      <c r="D37" s="164"/>
      <c r="E37" s="164"/>
      <c r="G37" s="168" t="s">
        <v>10</v>
      </c>
      <c r="H37" s="168"/>
      <c r="I37" s="169">
        <f ca="1">ROUND(K37*10%,1)</f>
        <v>30000</v>
      </c>
      <c r="J37" s="170"/>
      <c r="K37" s="25">
        <f ca="1">SUMIF(I20:K31, 10%, J20:J31)</f>
        <v>300000</v>
      </c>
    </row>
    <row r="38" spans="1:11" x14ac:dyDescent="0.35">
      <c r="A38" s="164"/>
      <c r="B38" s="164"/>
      <c r="C38" s="164"/>
      <c r="D38" s="164"/>
      <c r="E38" s="164"/>
      <c r="G38" s="154" t="s">
        <v>11</v>
      </c>
      <c r="H38" s="154"/>
      <c r="I38" s="149">
        <f ca="1">ROUND(K38*8%,1)</f>
        <v>0</v>
      </c>
      <c r="J38" s="155"/>
      <c r="K38" s="16">
        <f ca="1">SUMIF(I20:K31, 8%, J20:J31)</f>
        <v>0</v>
      </c>
    </row>
    <row r="39" spans="1:11" ht="15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156" t="s">
        <v>38</v>
      </c>
      <c r="J40" s="156"/>
      <c r="K40" s="156"/>
    </row>
    <row r="41" spans="1:11" x14ac:dyDescent="0.35">
      <c r="I41" s="157"/>
      <c r="J41" s="157"/>
      <c r="K41" s="157"/>
    </row>
  </sheetData>
  <mergeCells count="74">
    <mergeCell ref="I40:K41"/>
    <mergeCell ref="A38:E38"/>
    <mergeCell ref="G38:H38"/>
    <mergeCell ref="I38:J38"/>
    <mergeCell ref="A10:E10"/>
    <mergeCell ref="A35:E35"/>
    <mergeCell ref="A36:E36"/>
    <mergeCell ref="G36:H36"/>
    <mergeCell ref="I36:J36"/>
    <mergeCell ref="A37:E37"/>
    <mergeCell ref="G37:H37"/>
    <mergeCell ref="I37:J37"/>
    <mergeCell ref="G32:H32"/>
    <mergeCell ref="J32:K32"/>
    <mergeCell ref="G33:H33"/>
    <mergeCell ref="J33:K33"/>
    <mergeCell ref="G34:H34"/>
    <mergeCell ref="J34:K34"/>
    <mergeCell ref="A30:D30"/>
    <mergeCell ref="G30:H30"/>
    <mergeCell ref="J30:K30"/>
    <mergeCell ref="A31:D31"/>
    <mergeCell ref="G31:H31"/>
    <mergeCell ref="J31:K31"/>
    <mergeCell ref="A26:D26"/>
    <mergeCell ref="G26:H26"/>
    <mergeCell ref="J26:K26"/>
    <mergeCell ref="A29:D29"/>
    <mergeCell ref="G29:H29"/>
    <mergeCell ref="J29:K29"/>
    <mergeCell ref="A27:D27"/>
    <mergeCell ref="G27:H27"/>
    <mergeCell ref="J27:K27"/>
    <mergeCell ref="A28:D28"/>
    <mergeCell ref="G28:H28"/>
    <mergeCell ref="J28:K28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H17:K17"/>
    <mergeCell ref="A19:D19"/>
    <mergeCell ref="G19:H19"/>
    <mergeCell ref="J19:K19"/>
    <mergeCell ref="B15:E15"/>
    <mergeCell ref="I15:K15"/>
    <mergeCell ref="A16:A17"/>
    <mergeCell ref="B16:E17"/>
    <mergeCell ref="B14:E14"/>
    <mergeCell ref="I14:K14"/>
    <mergeCell ref="H12:K12"/>
    <mergeCell ref="H13:K13"/>
    <mergeCell ref="G3:K5"/>
    <mergeCell ref="A8:C8"/>
    <mergeCell ref="H9:K9"/>
    <mergeCell ref="H10:K10"/>
    <mergeCell ref="H11:K11"/>
    <mergeCell ref="B11:E11"/>
    <mergeCell ref="B12:E12"/>
    <mergeCell ref="B13:E13"/>
  </mergeCells>
  <phoneticPr fontId="2"/>
  <pageMargins left="0.70866141732283472" right="0.70866141732283472" top="0.66" bottom="0" header="0.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79C23-ECA3-4F16-9428-A8B56EDF147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796d4d5f-9221-43ab-a3e9-c009b72091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2025</vt:lpstr>
      <vt:lpstr>見積書 ①</vt:lpstr>
      <vt:lpstr>Sheet3</vt:lpstr>
      <vt:lpstr>日伸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恵子 大崎</cp:lastModifiedBy>
  <cp:lastPrinted>2025-09-13T03:49:39Z</cp:lastPrinted>
  <dcterms:created xsi:type="dcterms:W3CDTF">2022-01-31T13:27:22Z</dcterms:created>
  <dcterms:modified xsi:type="dcterms:W3CDTF">2025-10-16T00:35:13Z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