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CSIオカズ\2025花火\"/>
    </mc:Choice>
  </mc:AlternateContent>
  <xr:revisionPtr revIDLastSave="0" documentId="13_ncr:1_{3C0F97EE-B105-4D73-8DA1-AC0AC428AE75}" xr6:coauthVersionLast="47" xr6:coauthVersionMax="47" xr10:uidLastSave="{00000000-0000-0000-0000-000000000000}"/>
  <bookViews>
    <workbookView xWindow="-98" yWindow="-98" windowWidth="21795" windowHeight="13875" xr2:uid="{64210B10-9B7D-4393-9F44-82470C78BCA8}"/>
  </bookViews>
  <sheets>
    <sheet name="計算表" sheetId="4" r:id="rId1"/>
    <sheet name="会社別" sheetId="5" r:id="rId2"/>
    <sheet name="設営警備（仮）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0" i="5" l="1"/>
  <c r="G201" i="5"/>
  <c r="BH13" i="4" l="1"/>
  <c r="BI13" i="4" s="1"/>
  <c r="AP13" i="4"/>
  <c r="G13" i="4"/>
  <c r="G188" i="5"/>
  <c r="G186" i="5"/>
  <c r="H186" i="5" s="1"/>
  <c r="G368" i="5"/>
  <c r="H368" i="5" s="1"/>
  <c r="L5" i="5"/>
  <c r="H3" i="6"/>
  <c r="I3" i="6" s="1"/>
  <c r="H2" i="6"/>
  <c r="I2" i="6" s="1"/>
  <c r="K2" i="6" s="1"/>
  <c r="C49" i="5"/>
  <c r="C34" i="5"/>
  <c r="C510" i="5"/>
  <c r="G508" i="5"/>
  <c r="H508" i="5" s="1"/>
  <c r="G507" i="5"/>
  <c r="H507" i="5" s="1"/>
  <c r="G506" i="5"/>
  <c r="H506" i="5" s="1"/>
  <c r="G505" i="5"/>
  <c r="H505" i="5" s="1"/>
  <c r="G504" i="5"/>
  <c r="H504" i="5" s="1"/>
  <c r="G503" i="5"/>
  <c r="H503" i="5" s="1"/>
  <c r="C498" i="5"/>
  <c r="G496" i="5"/>
  <c r="H496" i="5" s="1"/>
  <c r="G495" i="5"/>
  <c r="H495" i="5" s="1"/>
  <c r="G494" i="5"/>
  <c r="H494" i="5" s="1"/>
  <c r="G493" i="5"/>
  <c r="H493" i="5" s="1"/>
  <c r="G492" i="5"/>
  <c r="H492" i="5" s="1"/>
  <c r="G491" i="5"/>
  <c r="H491" i="5" s="1"/>
  <c r="C486" i="5"/>
  <c r="G484" i="5"/>
  <c r="H484" i="5" s="1"/>
  <c r="G483" i="5"/>
  <c r="H483" i="5" s="1"/>
  <c r="G482" i="5"/>
  <c r="H482" i="5" s="1"/>
  <c r="G481" i="5"/>
  <c r="H481" i="5" s="1"/>
  <c r="G480" i="5"/>
  <c r="H480" i="5" s="1"/>
  <c r="G479" i="5"/>
  <c r="H479" i="5" s="1"/>
  <c r="C474" i="5"/>
  <c r="G472" i="5"/>
  <c r="H472" i="5" s="1"/>
  <c r="G471" i="5"/>
  <c r="H471" i="5" s="1"/>
  <c r="H470" i="5"/>
  <c r="G469" i="5"/>
  <c r="H469" i="5" s="1"/>
  <c r="G468" i="5"/>
  <c r="H468" i="5" s="1"/>
  <c r="G467" i="5"/>
  <c r="H467" i="5" s="1"/>
  <c r="C462" i="5"/>
  <c r="G460" i="5"/>
  <c r="H460" i="5" s="1"/>
  <c r="G459" i="5"/>
  <c r="H459" i="5" s="1"/>
  <c r="G458" i="5"/>
  <c r="H458" i="5" s="1"/>
  <c r="G457" i="5"/>
  <c r="H457" i="5" s="1"/>
  <c r="G456" i="5"/>
  <c r="H456" i="5" s="1"/>
  <c r="G455" i="5"/>
  <c r="H455" i="5" s="1"/>
  <c r="C450" i="5"/>
  <c r="G448" i="5"/>
  <c r="H448" i="5" s="1"/>
  <c r="G447" i="5"/>
  <c r="H447" i="5" s="1"/>
  <c r="G446" i="5"/>
  <c r="H446" i="5" s="1"/>
  <c r="G445" i="5"/>
  <c r="H445" i="5" s="1"/>
  <c r="G444" i="5"/>
  <c r="H444" i="5" s="1"/>
  <c r="G443" i="5"/>
  <c r="H443" i="5" s="1"/>
  <c r="C438" i="5"/>
  <c r="G436" i="5"/>
  <c r="H436" i="5" s="1"/>
  <c r="G435" i="5"/>
  <c r="H435" i="5" s="1"/>
  <c r="G434" i="5"/>
  <c r="H434" i="5" s="1"/>
  <c r="G433" i="5"/>
  <c r="H433" i="5" s="1"/>
  <c r="G432" i="5"/>
  <c r="H432" i="5" s="1"/>
  <c r="G431" i="5"/>
  <c r="H431" i="5" s="1"/>
  <c r="G430" i="5"/>
  <c r="H430" i="5" s="1"/>
  <c r="C425" i="5"/>
  <c r="G423" i="5"/>
  <c r="H423" i="5" s="1"/>
  <c r="G422" i="5"/>
  <c r="H422" i="5" s="1"/>
  <c r="G421" i="5"/>
  <c r="H421" i="5" s="1"/>
  <c r="G420" i="5"/>
  <c r="H420" i="5" s="1"/>
  <c r="G419" i="5"/>
  <c r="H419" i="5" s="1"/>
  <c r="G418" i="5"/>
  <c r="H418" i="5" s="1"/>
  <c r="C413" i="5"/>
  <c r="H411" i="5"/>
  <c r="G410" i="5"/>
  <c r="H410" i="5" s="1"/>
  <c r="G408" i="5"/>
  <c r="H408" i="5" s="1"/>
  <c r="G407" i="5"/>
  <c r="H407" i="5" s="1"/>
  <c r="H406" i="5"/>
  <c r="G405" i="5"/>
  <c r="H405" i="5" s="1"/>
  <c r="H409" i="5" s="1"/>
  <c r="G404" i="5"/>
  <c r="H404" i="5" s="1"/>
  <c r="G403" i="5"/>
  <c r="H403" i="5" s="1"/>
  <c r="H413" i="5" s="1"/>
  <c r="C398" i="5"/>
  <c r="G396" i="5"/>
  <c r="H396" i="5" s="1"/>
  <c r="G395" i="5"/>
  <c r="H395" i="5" s="1"/>
  <c r="G394" i="5"/>
  <c r="H394" i="5" s="1"/>
  <c r="H393" i="5"/>
  <c r="G393" i="5"/>
  <c r="G392" i="5"/>
  <c r="H392" i="5" s="1"/>
  <c r="G391" i="5"/>
  <c r="H391" i="5" s="1"/>
  <c r="C386" i="5"/>
  <c r="G384" i="5"/>
  <c r="H384" i="5" s="1"/>
  <c r="G383" i="5"/>
  <c r="H383" i="5" s="1"/>
  <c r="G382" i="5"/>
  <c r="H382" i="5" s="1"/>
  <c r="G381" i="5"/>
  <c r="H381" i="5" s="1"/>
  <c r="H380" i="5"/>
  <c r="G380" i="5"/>
  <c r="G379" i="5"/>
  <c r="H379" i="5" s="1"/>
  <c r="C374" i="5"/>
  <c r="G372" i="5"/>
  <c r="H372" i="5" s="1"/>
  <c r="G371" i="5"/>
  <c r="H371" i="5" s="1"/>
  <c r="G370" i="5"/>
  <c r="H370" i="5" s="1"/>
  <c r="G369" i="5"/>
  <c r="H369" i="5" s="1"/>
  <c r="G367" i="5"/>
  <c r="H367" i="5" s="1"/>
  <c r="C362" i="5"/>
  <c r="G360" i="5"/>
  <c r="H360" i="5" s="1"/>
  <c r="G359" i="5"/>
  <c r="H359" i="5" s="1"/>
  <c r="G358" i="5"/>
  <c r="H358" i="5" s="1"/>
  <c r="G357" i="5"/>
  <c r="H357" i="5" s="1"/>
  <c r="G356" i="5"/>
  <c r="H356" i="5" s="1"/>
  <c r="G355" i="5"/>
  <c r="H355" i="5" s="1"/>
  <c r="C350" i="5"/>
  <c r="G348" i="5"/>
  <c r="H348" i="5" s="1"/>
  <c r="G347" i="5"/>
  <c r="H347" i="5" s="1"/>
  <c r="G346" i="5"/>
  <c r="H346" i="5" s="1"/>
  <c r="G345" i="5"/>
  <c r="H345" i="5" s="1"/>
  <c r="G344" i="5"/>
  <c r="H344" i="5" s="1"/>
  <c r="G343" i="5"/>
  <c r="H343" i="5" s="1"/>
  <c r="C338" i="5"/>
  <c r="G336" i="5"/>
  <c r="H336" i="5" s="1"/>
  <c r="G335" i="5"/>
  <c r="H335" i="5" s="1"/>
  <c r="G334" i="5"/>
  <c r="H334" i="5" s="1"/>
  <c r="G333" i="5"/>
  <c r="H333" i="5" s="1"/>
  <c r="G332" i="5"/>
  <c r="H332" i="5" s="1"/>
  <c r="G331" i="5"/>
  <c r="H331" i="5" s="1"/>
  <c r="C326" i="5"/>
  <c r="G324" i="5"/>
  <c r="H324" i="5" s="1"/>
  <c r="G323" i="5"/>
  <c r="H323" i="5" s="1"/>
  <c r="G322" i="5"/>
  <c r="H322" i="5" s="1"/>
  <c r="G321" i="5"/>
  <c r="H321" i="5" s="1"/>
  <c r="G320" i="5"/>
  <c r="H320" i="5" s="1"/>
  <c r="G319" i="5"/>
  <c r="H319" i="5" s="1"/>
  <c r="C314" i="5"/>
  <c r="G312" i="5"/>
  <c r="H312" i="5" s="1"/>
  <c r="G311" i="5"/>
  <c r="H311" i="5" s="1"/>
  <c r="G310" i="5"/>
  <c r="H310" i="5" s="1"/>
  <c r="G309" i="5"/>
  <c r="H309" i="5" s="1"/>
  <c r="G308" i="5"/>
  <c r="H308" i="5" s="1"/>
  <c r="G307" i="5"/>
  <c r="H307" i="5" s="1"/>
  <c r="C302" i="5"/>
  <c r="G300" i="5"/>
  <c r="H300" i="5" s="1"/>
  <c r="G299" i="5"/>
  <c r="H299" i="5" s="1"/>
  <c r="G298" i="5"/>
  <c r="H298" i="5" s="1"/>
  <c r="G297" i="5"/>
  <c r="H297" i="5" s="1"/>
  <c r="G296" i="5"/>
  <c r="H296" i="5" s="1"/>
  <c r="G295" i="5"/>
  <c r="H295" i="5" s="1"/>
  <c r="C290" i="5"/>
  <c r="G288" i="5"/>
  <c r="H288" i="5" s="1"/>
  <c r="G287" i="5"/>
  <c r="H287" i="5" s="1"/>
  <c r="G286" i="5"/>
  <c r="H286" i="5" s="1"/>
  <c r="G285" i="5"/>
  <c r="H285" i="5" s="1"/>
  <c r="G284" i="5"/>
  <c r="H284" i="5" s="1"/>
  <c r="G283" i="5"/>
  <c r="H283" i="5" s="1"/>
  <c r="C278" i="5"/>
  <c r="G276" i="5"/>
  <c r="H276" i="5" s="1"/>
  <c r="G275" i="5"/>
  <c r="H275" i="5" s="1"/>
  <c r="G274" i="5"/>
  <c r="H274" i="5" s="1"/>
  <c r="G273" i="5"/>
  <c r="H273" i="5" s="1"/>
  <c r="G272" i="5"/>
  <c r="H272" i="5" s="1"/>
  <c r="G271" i="5"/>
  <c r="H271" i="5" s="1"/>
  <c r="C266" i="5"/>
  <c r="G264" i="5"/>
  <c r="H264" i="5" s="1"/>
  <c r="G263" i="5"/>
  <c r="H263" i="5" s="1"/>
  <c r="G262" i="5"/>
  <c r="H262" i="5" s="1"/>
  <c r="G261" i="5"/>
  <c r="H261" i="5" s="1"/>
  <c r="G260" i="5"/>
  <c r="H260" i="5" s="1"/>
  <c r="G259" i="5"/>
  <c r="H259" i="5" s="1"/>
  <c r="G258" i="5"/>
  <c r="H258" i="5" s="1"/>
  <c r="C253" i="5"/>
  <c r="G251" i="5"/>
  <c r="H251" i="5" s="1"/>
  <c r="G250" i="5"/>
  <c r="H250" i="5" s="1"/>
  <c r="G249" i="5"/>
  <c r="H249" i="5" s="1"/>
  <c r="G248" i="5"/>
  <c r="H248" i="5" s="1"/>
  <c r="G247" i="5"/>
  <c r="H247" i="5" s="1"/>
  <c r="G246" i="5"/>
  <c r="H246" i="5" s="1"/>
  <c r="C241" i="5"/>
  <c r="G239" i="5"/>
  <c r="H239" i="5" s="1"/>
  <c r="G238" i="5"/>
  <c r="H238" i="5" s="1"/>
  <c r="G237" i="5"/>
  <c r="H237" i="5" s="1"/>
  <c r="H236" i="5"/>
  <c r="G236" i="5"/>
  <c r="G235" i="5"/>
  <c r="H235" i="5" s="1"/>
  <c r="G234" i="5"/>
  <c r="H234" i="5" s="1"/>
  <c r="C229" i="5"/>
  <c r="G227" i="5"/>
  <c r="H227" i="5" s="1"/>
  <c r="G226" i="5"/>
  <c r="H226" i="5" s="1"/>
  <c r="G225" i="5"/>
  <c r="H225" i="5" s="1"/>
  <c r="G224" i="5"/>
  <c r="H224" i="5" s="1"/>
  <c r="G223" i="5"/>
  <c r="H223" i="5" s="1"/>
  <c r="G222" i="5"/>
  <c r="H222" i="5" s="1"/>
  <c r="C217" i="5"/>
  <c r="G215" i="5"/>
  <c r="H215" i="5" s="1"/>
  <c r="G214" i="5"/>
  <c r="H214" i="5" s="1"/>
  <c r="G213" i="5"/>
  <c r="H213" i="5" s="1"/>
  <c r="G212" i="5"/>
  <c r="H212" i="5" s="1"/>
  <c r="G211" i="5"/>
  <c r="H211" i="5" s="1"/>
  <c r="G210" i="5"/>
  <c r="H210" i="5" s="1"/>
  <c r="C205" i="5"/>
  <c r="G203" i="5"/>
  <c r="H203" i="5" s="1"/>
  <c r="G202" i="5"/>
  <c r="H202" i="5" s="1"/>
  <c r="H201" i="5"/>
  <c r="G200" i="5"/>
  <c r="H200" i="5" s="1"/>
  <c r="G199" i="5"/>
  <c r="H199" i="5" s="1"/>
  <c r="G198" i="5"/>
  <c r="H198" i="5" s="1"/>
  <c r="G191" i="5"/>
  <c r="H190" i="5"/>
  <c r="G189" i="5"/>
  <c r="H189" i="5" s="1"/>
  <c r="H188" i="5"/>
  <c r="G187" i="5"/>
  <c r="H187" i="5" s="1"/>
  <c r="C181" i="5"/>
  <c r="G179" i="5"/>
  <c r="H179" i="5" s="1"/>
  <c r="G178" i="5"/>
  <c r="H178" i="5" s="1"/>
  <c r="G177" i="5"/>
  <c r="H177" i="5" s="1"/>
  <c r="G176" i="5"/>
  <c r="H176" i="5" s="1"/>
  <c r="G175" i="5"/>
  <c r="H175" i="5" s="1"/>
  <c r="G174" i="5"/>
  <c r="H174" i="5" s="1"/>
  <c r="G173" i="5"/>
  <c r="H173" i="5" s="1"/>
  <c r="C168" i="5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C155" i="5"/>
  <c r="G153" i="5"/>
  <c r="H153" i="5" s="1"/>
  <c r="G152" i="5"/>
  <c r="H152" i="5" s="1"/>
  <c r="G151" i="5"/>
  <c r="H151" i="5" s="1"/>
  <c r="G150" i="5"/>
  <c r="H150" i="5" s="1"/>
  <c r="G149" i="5"/>
  <c r="H149" i="5" s="1"/>
  <c r="G148" i="5"/>
  <c r="H148" i="5" s="1"/>
  <c r="G147" i="5"/>
  <c r="H147" i="5" s="1"/>
  <c r="C142" i="5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41" i="5" s="1"/>
  <c r="C129" i="5"/>
  <c r="G127" i="5"/>
  <c r="H127" i="5" s="1"/>
  <c r="G126" i="5"/>
  <c r="H126" i="5" s="1"/>
  <c r="G125" i="5"/>
  <c r="H125" i="5" s="1"/>
  <c r="G124" i="5"/>
  <c r="H124" i="5" s="1"/>
  <c r="G123" i="5"/>
  <c r="H123" i="5" s="1"/>
  <c r="G122" i="5"/>
  <c r="H122" i="5" s="1"/>
  <c r="G121" i="5"/>
  <c r="H121" i="5" s="1"/>
  <c r="C116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C103" i="5"/>
  <c r="H100" i="5"/>
  <c r="G100" i="5"/>
  <c r="G99" i="5"/>
  <c r="H99" i="5" s="1"/>
  <c r="G98" i="5"/>
  <c r="H98" i="5" s="1"/>
  <c r="G97" i="5"/>
  <c r="H97" i="5" s="1"/>
  <c r="G96" i="5"/>
  <c r="H96" i="5" s="1"/>
  <c r="G95" i="5"/>
  <c r="H95" i="5" s="1"/>
  <c r="H102" i="5" s="1"/>
  <c r="C90" i="5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C77" i="5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C64" i="5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47" i="5"/>
  <c r="H47" i="5" s="1"/>
  <c r="G46" i="5"/>
  <c r="H46" i="5" s="1"/>
  <c r="H45" i="5"/>
  <c r="G45" i="5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H32" i="5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H20" i="5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G3" i="5"/>
  <c r="H3" i="5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H13" i="4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H31" i="4" s="1"/>
  <c r="G32" i="4"/>
  <c r="H32" i="4" s="1"/>
  <c r="G33" i="4"/>
  <c r="H33" i="4" s="1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5" i="4"/>
  <c r="H5" i="4" s="1"/>
  <c r="G6" i="4"/>
  <c r="H6" i="4" s="1"/>
  <c r="BF4" i="4"/>
  <c r="BF5" i="4"/>
  <c r="BF6" i="4"/>
  <c r="BF7" i="4"/>
  <c r="BF8" i="4"/>
  <c r="BF9" i="4"/>
  <c r="BF10" i="4"/>
  <c r="BF11" i="4"/>
  <c r="BF12" i="4"/>
  <c r="BF13" i="4"/>
  <c r="BF14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3" i="4"/>
  <c r="AI3" i="4"/>
  <c r="AJ3" i="4" s="1"/>
  <c r="BF2" i="4"/>
  <c r="AW2" i="4"/>
  <c r="AX2" i="4" s="1"/>
  <c r="AP2" i="4"/>
  <c r="AQ2" i="4" s="1"/>
  <c r="U2" i="4"/>
  <c r="V2" i="4" s="1"/>
  <c r="AI2" i="4"/>
  <c r="AJ2" i="4" s="1"/>
  <c r="BD42" i="4"/>
  <c r="BE42" i="4" s="1"/>
  <c r="AW42" i="4"/>
  <c r="AX42" i="4" s="1"/>
  <c r="AP42" i="4"/>
  <c r="AQ42" i="4" s="1"/>
  <c r="AI42" i="4"/>
  <c r="AJ42" i="4" s="1"/>
  <c r="AB42" i="4"/>
  <c r="AC42" i="4" s="1"/>
  <c r="U42" i="4"/>
  <c r="V42" i="4" s="1"/>
  <c r="H42" i="4"/>
  <c r="BF43" i="4"/>
  <c r="BD43" i="4"/>
  <c r="BE43" i="4" s="1"/>
  <c r="AW43" i="4"/>
  <c r="AX43" i="4" s="1"/>
  <c r="AP43" i="4"/>
  <c r="AQ43" i="4" s="1"/>
  <c r="AI43" i="4"/>
  <c r="AJ43" i="4" s="1"/>
  <c r="AB43" i="4"/>
  <c r="AC43" i="4" s="1"/>
  <c r="U43" i="4"/>
  <c r="V43" i="4" s="1"/>
  <c r="N43" i="4"/>
  <c r="O43" i="4" s="1"/>
  <c r="BD41" i="4"/>
  <c r="BE41" i="4" s="1"/>
  <c r="AW41" i="4"/>
  <c r="AX41" i="4" s="1"/>
  <c r="AP41" i="4"/>
  <c r="AQ41" i="4" s="1"/>
  <c r="AI41" i="4"/>
  <c r="AJ41" i="4" s="1"/>
  <c r="AB41" i="4"/>
  <c r="AC41" i="4" s="1"/>
  <c r="U41" i="4"/>
  <c r="V41" i="4" s="1"/>
  <c r="N41" i="4"/>
  <c r="O41" i="4" s="1"/>
  <c r="G41" i="4"/>
  <c r="H41" i="4" s="1"/>
  <c r="BD39" i="4"/>
  <c r="BE39" i="4" s="1"/>
  <c r="AW39" i="4"/>
  <c r="AX39" i="4" s="1"/>
  <c r="AP39" i="4"/>
  <c r="AQ39" i="4" s="1"/>
  <c r="AI39" i="4"/>
  <c r="AJ39" i="4" s="1"/>
  <c r="AB39" i="4"/>
  <c r="AC39" i="4" s="1"/>
  <c r="U39" i="4"/>
  <c r="V39" i="4" s="1"/>
  <c r="N39" i="4"/>
  <c r="O39" i="4" s="1"/>
  <c r="BD38" i="4"/>
  <c r="BE38" i="4" s="1"/>
  <c r="AW38" i="4"/>
  <c r="AX38" i="4" s="1"/>
  <c r="AP38" i="4"/>
  <c r="AQ38" i="4" s="1"/>
  <c r="AI38" i="4"/>
  <c r="AJ38" i="4" s="1"/>
  <c r="AB38" i="4"/>
  <c r="AC38" i="4" s="1"/>
  <c r="U38" i="4"/>
  <c r="V38" i="4" s="1"/>
  <c r="N38" i="4"/>
  <c r="O38" i="4" s="1"/>
  <c r="BD37" i="4"/>
  <c r="BE37" i="4" s="1"/>
  <c r="AW37" i="4"/>
  <c r="AX37" i="4" s="1"/>
  <c r="AP37" i="4"/>
  <c r="AQ37" i="4" s="1"/>
  <c r="AI37" i="4"/>
  <c r="AJ37" i="4" s="1"/>
  <c r="AB37" i="4"/>
  <c r="AC37" i="4" s="1"/>
  <c r="U37" i="4"/>
  <c r="V37" i="4" s="1"/>
  <c r="N37" i="4"/>
  <c r="O37" i="4" s="1"/>
  <c r="BD36" i="4"/>
  <c r="BE36" i="4" s="1"/>
  <c r="AW36" i="4"/>
  <c r="AX36" i="4" s="1"/>
  <c r="AP36" i="4"/>
  <c r="AQ36" i="4" s="1"/>
  <c r="AI36" i="4"/>
  <c r="AJ36" i="4" s="1"/>
  <c r="AB36" i="4"/>
  <c r="AC36" i="4" s="1"/>
  <c r="U36" i="4"/>
  <c r="V36" i="4" s="1"/>
  <c r="N36" i="4"/>
  <c r="O36" i="4" s="1"/>
  <c r="BD35" i="4"/>
  <c r="BE35" i="4" s="1"/>
  <c r="AW35" i="4"/>
  <c r="AX35" i="4" s="1"/>
  <c r="AP35" i="4"/>
  <c r="AQ35" i="4" s="1"/>
  <c r="AI35" i="4"/>
  <c r="AJ35" i="4" s="1"/>
  <c r="AB35" i="4"/>
  <c r="AC35" i="4" s="1"/>
  <c r="U35" i="4"/>
  <c r="V35" i="4" s="1"/>
  <c r="N35" i="4"/>
  <c r="O35" i="4" s="1"/>
  <c r="BD34" i="4"/>
  <c r="BE34" i="4" s="1"/>
  <c r="AW34" i="4"/>
  <c r="AX34" i="4" s="1"/>
  <c r="AP34" i="4"/>
  <c r="AQ34" i="4" s="1"/>
  <c r="AI34" i="4"/>
  <c r="AJ34" i="4" s="1"/>
  <c r="AB34" i="4"/>
  <c r="AC34" i="4" s="1"/>
  <c r="U34" i="4"/>
  <c r="V34" i="4" s="1"/>
  <c r="N34" i="4"/>
  <c r="O34" i="4" s="1"/>
  <c r="BD33" i="4"/>
  <c r="BE33" i="4" s="1"/>
  <c r="AW33" i="4"/>
  <c r="AX33" i="4" s="1"/>
  <c r="AP33" i="4"/>
  <c r="AQ33" i="4" s="1"/>
  <c r="AI33" i="4"/>
  <c r="AJ33" i="4" s="1"/>
  <c r="AB33" i="4"/>
  <c r="AC33" i="4" s="1"/>
  <c r="U33" i="4"/>
  <c r="V33" i="4" s="1"/>
  <c r="N33" i="4"/>
  <c r="O33" i="4" s="1"/>
  <c r="BD32" i="4"/>
  <c r="BE32" i="4" s="1"/>
  <c r="AW32" i="4"/>
  <c r="AX32" i="4" s="1"/>
  <c r="AP32" i="4"/>
  <c r="AQ32" i="4" s="1"/>
  <c r="AI32" i="4"/>
  <c r="AJ32" i="4" s="1"/>
  <c r="AB32" i="4"/>
  <c r="AC32" i="4" s="1"/>
  <c r="U32" i="4"/>
  <c r="V32" i="4" s="1"/>
  <c r="N32" i="4"/>
  <c r="O32" i="4" s="1"/>
  <c r="BD31" i="4"/>
  <c r="BE31" i="4" s="1"/>
  <c r="AW31" i="4"/>
  <c r="AX31" i="4" s="1"/>
  <c r="AP31" i="4"/>
  <c r="AQ31" i="4" s="1"/>
  <c r="AI31" i="4"/>
  <c r="AJ31" i="4" s="1"/>
  <c r="AB31" i="4"/>
  <c r="AC31" i="4" s="1"/>
  <c r="U31" i="4"/>
  <c r="V31" i="4" s="1"/>
  <c r="N31" i="4"/>
  <c r="O31" i="4" s="1"/>
  <c r="BD30" i="4"/>
  <c r="BE30" i="4" s="1"/>
  <c r="AW30" i="4"/>
  <c r="AX30" i="4" s="1"/>
  <c r="AP30" i="4"/>
  <c r="AQ30" i="4" s="1"/>
  <c r="AI30" i="4"/>
  <c r="AJ30" i="4" s="1"/>
  <c r="AB30" i="4"/>
  <c r="AC30" i="4" s="1"/>
  <c r="U30" i="4"/>
  <c r="V30" i="4" s="1"/>
  <c r="N30" i="4"/>
  <c r="O30" i="4" s="1"/>
  <c r="BD29" i="4"/>
  <c r="BE29" i="4" s="1"/>
  <c r="AW29" i="4"/>
  <c r="AX29" i="4" s="1"/>
  <c r="AP29" i="4"/>
  <c r="AQ29" i="4" s="1"/>
  <c r="AI29" i="4"/>
  <c r="AJ29" i="4" s="1"/>
  <c r="AB29" i="4"/>
  <c r="AC29" i="4" s="1"/>
  <c r="U29" i="4"/>
  <c r="V29" i="4" s="1"/>
  <c r="N29" i="4"/>
  <c r="O29" i="4" s="1"/>
  <c r="BD28" i="4"/>
  <c r="BE28" i="4" s="1"/>
  <c r="AW28" i="4"/>
  <c r="AX28" i="4" s="1"/>
  <c r="AP28" i="4"/>
  <c r="AQ28" i="4" s="1"/>
  <c r="AI28" i="4"/>
  <c r="AJ28" i="4" s="1"/>
  <c r="AB28" i="4"/>
  <c r="AC28" i="4" s="1"/>
  <c r="U28" i="4"/>
  <c r="V28" i="4" s="1"/>
  <c r="N28" i="4"/>
  <c r="O28" i="4" s="1"/>
  <c r="BD27" i="4"/>
  <c r="BE27" i="4" s="1"/>
  <c r="AW27" i="4"/>
  <c r="AX27" i="4" s="1"/>
  <c r="AP27" i="4"/>
  <c r="AQ27" i="4" s="1"/>
  <c r="AI27" i="4"/>
  <c r="AJ27" i="4" s="1"/>
  <c r="AB27" i="4"/>
  <c r="AC27" i="4" s="1"/>
  <c r="U27" i="4"/>
  <c r="V27" i="4" s="1"/>
  <c r="N27" i="4"/>
  <c r="O27" i="4" s="1"/>
  <c r="BD26" i="4"/>
  <c r="BE26" i="4" s="1"/>
  <c r="AW26" i="4"/>
  <c r="AX26" i="4" s="1"/>
  <c r="AP26" i="4"/>
  <c r="AQ26" i="4" s="1"/>
  <c r="AI26" i="4"/>
  <c r="AJ26" i="4" s="1"/>
  <c r="AB26" i="4"/>
  <c r="AC26" i="4" s="1"/>
  <c r="U26" i="4"/>
  <c r="V26" i="4" s="1"/>
  <c r="N26" i="4"/>
  <c r="O26" i="4" s="1"/>
  <c r="BD25" i="4"/>
  <c r="BE25" i="4" s="1"/>
  <c r="AW25" i="4"/>
  <c r="AX25" i="4" s="1"/>
  <c r="AP25" i="4"/>
  <c r="AQ25" i="4" s="1"/>
  <c r="AI25" i="4"/>
  <c r="AJ25" i="4" s="1"/>
  <c r="AB25" i="4"/>
  <c r="AC25" i="4" s="1"/>
  <c r="U25" i="4"/>
  <c r="V25" i="4" s="1"/>
  <c r="N25" i="4"/>
  <c r="O25" i="4" s="1"/>
  <c r="BD24" i="4"/>
  <c r="BE24" i="4" s="1"/>
  <c r="AW24" i="4"/>
  <c r="AX24" i="4" s="1"/>
  <c r="AP24" i="4"/>
  <c r="AQ24" i="4" s="1"/>
  <c r="AI24" i="4"/>
  <c r="AJ24" i="4" s="1"/>
  <c r="AB24" i="4"/>
  <c r="AC24" i="4" s="1"/>
  <c r="U24" i="4"/>
  <c r="V24" i="4" s="1"/>
  <c r="N24" i="4"/>
  <c r="O24" i="4" s="1"/>
  <c r="BD23" i="4"/>
  <c r="BE23" i="4" s="1"/>
  <c r="AW23" i="4"/>
  <c r="AX23" i="4" s="1"/>
  <c r="AP23" i="4"/>
  <c r="AQ23" i="4" s="1"/>
  <c r="AI23" i="4"/>
  <c r="AJ23" i="4" s="1"/>
  <c r="AB23" i="4"/>
  <c r="AC23" i="4" s="1"/>
  <c r="U23" i="4"/>
  <c r="V23" i="4" s="1"/>
  <c r="N23" i="4"/>
  <c r="O23" i="4" s="1"/>
  <c r="BD22" i="4"/>
  <c r="BE22" i="4" s="1"/>
  <c r="AW22" i="4"/>
  <c r="AX22" i="4" s="1"/>
  <c r="AP22" i="4"/>
  <c r="AQ22" i="4" s="1"/>
  <c r="AI22" i="4"/>
  <c r="AJ22" i="4" s="1"/>
  <c r="AB22" i="4"/>
  <c r="AC22" i="4" s="1"/>
  <c r="U22" i="4"/>
  <c r="V22" i="4" s="1"/>
  <c r="N22" i="4"/>
  <c r="O22" i="4" s="1"/>
  <c r="BD21" i="4"/>
  <c r="BE21" i="4" s="1"/>
  <c r="AW21" i="4"/>
  <c r="AX21" i="4" s="1"/>
  <c r="AP21" i="4"/>
  <c r="AQ21" i="4" s="1"/>
  <c r="AI21" i="4"/>
  <c r="AJ21" i="4" s="1"/>
  <c r="AB21" i="4"/>
  <c r="AC21" i="4" s="1"/>
  <c r="U21" i="4"/>
  <c r="V21" i="4" s="1"/>
  <c r="N21" i="4"/>
  <c r="O21" i="4" s="1"/>
  <c r="BD20" i="4"/>
  <c r="BE20" i="4" s="1"/>
  <c r="AW20" i="4"/>
  <c r="AX20" i="4" s="1"/>
  <c r="AP20" i="4"/>
  <c r="AQ20" i="4" s="1"/>
  <c r="AI20" i="4"/>
  <c r="AJ20" i="4" s="1"/>
  <c r="AB20" i="4"/>
  <c r="AC20" i="4" s="1"/>
  <c r="U20" i="4"/>
  <c r="V20" i="4" s="1"/>
  <c r="N20" i="4"/>
  <c r="O20" i="4" s="1"/>
  <c r="BD19" i="4"/>
  <c r="BE19" i="4" s="1"/>
  <c r="AW19" i="4"/>
  <c r="AX19" i="4" s="1"/>
  <c r="AP19" i="4"/>
  <c r="AQ19" i="4" s="1"/>
  <c r="AI19" i="4"/>
  <c r="AJ19" i="4" s="1"/>
  <c r="AB19" i="4"/>
  <c r="AC19" i="4" s="1"/>
  <c r="U19" i="4"/>
  <c r="V19" i="4" s="1"/>
  <c r="N19" i="4"/>
  <c r="O19" i="4" s="1"/>
  <c r="BD18" i="4"/>
  <c r="BE18" i="4" s="1"/>
  <c r="AW18" i="4"/>
  <c r="AX18" i="4" s="1"/>
  <c r="AP18" i="4"/>
  <c r="AQ18" i="4" s="1"/>
  <c r="AI18" i="4"/>
  <c r="AJ18" i="4" s="1"/>
  <c r="AB18" i="4"/>
  <c r="AC18" i="4" s="1"/>
  <c r="U18" i="4"/>
  <c r="V18" i="4" s="1"/>
  <c r="N18" i="4"/>
  <c r="O18" i="4" s="1"/>
  <c r="BD17" i="4"/>
  <c r="BE17" i="4" s="1"/>
  <c r="AW17" i="4"/>
  <c r="AX17" i="4" s="1"/>
  <c r="AP17" i="4"/>
  <c r="AQ17" i="4" s="1"/>
  <c r="AI17" i="4"/>
  <c r="AJ17" i="4" s="1"/>
  <c r="AB17" i="4"/>
  <c r="AC17" i="4" s="1"/>
  <c r="U17" i="4"/>
  <c r="V17" i="4" s="1"/>
  <c r="N17" i="4"/>
  <c r="O17" i="4" s="1"/>
  <c r="BD16" i="4"/>
  <c r="BE16" i="4" s="1"/>
  <c r="AW16" i="4"/>
  <c r="AX16" i="4" s="1"/>
  <c r="AP16" i="4"/>
  <c r="AQ16" i="4" s="1"/>
  <c r="AI16" i="4"/>
  <c r="AJ16" i="4" s="1"/>
  <c r="AB16" i="4"/>
  <c r="AC16" i="4" s="1"/>
  <c r="U16" i="4"/>
  <c r="V16" i="4" s="1"/>
  <c r="N16" i="4"/>
  <c r="O16" i="4" s="1"/>
  <c r="BD15" i="4"/>
  <c r="BE15" i="4" s="1"/>
  <c r="AW15" i="4"/>
  <c r="AX15" i="4" s="1"/>
  <c r="AP15" i="4"/>
  <c r="AQ15" i="4" s="1"/>
  <c r="AI15" i="4"/>
  <c r="AJ15" i="4" s="1"/>
  <c r="AB15" i="4"/>
  <c r="AC15" i="4" s="1"/>
  <c r="U15" i="4"/>
  <c r="V15" i="4" s="1"/>
  <c r="N15" i="4"/>
  <c r="O15" i="4" s="1"/>
  <c r="BD14" i="4"/>
  <c r="BE14" i="4" s="1"/>
  <c r="AW14" i="4"/>
  <c r="AX14" i="4" s="1"/>
  <c r="AP14" i="4"/>
  <c r="AQ14" i="4" s="1"/>
  <c r="AI14" i="4"/>
  <c r="AJ14" i="4" s="1"/>
  <c r="AB14" i="4"/>
  <c r="AC14" i="4" s="1"/>
  <c r="U14" i="4"/>
  <c r="V14" i="4" s="1"/>
  <c r="N14" i="4"/>
  <c r="O14" i="4" s="1"/>
  <c r="AQ13" i="4"/>
  <c r="AI13" i="4"/>
  <c r="AJ13" i="4" s="1"/>
  <c r="AB13" i="4"/>
  <c r="AC13" i="4" s="1"/>
  <c r="U13" i="4"/>
  <c r="V13" i="4" s="1"/>
  <c r="N13" i="4"/>
  <c r="O13" i="4" s="1"/>
  <c r="BD12" i="4"/>
  <c r="BE12" i="4" s="1"/>
  <c r="AW12" i="4"/>
  <c r="AX12" i="4" s="1"/>
  <c r="AP12" i="4"/>
  <c r="AQ12" i="4" s="1"/>
  <c r="AI12" i="4"/>
  <c r="AJ12" i="4" s="1"/>
  <c r="AB12" i="4"/>
  <c r="AC12" i="4" s="1"/>
  <c r="U12" i="4"/>
  <c r="V12" i="4" s="1"/>
  <c r="N12" i="4"/>
  <c r="O12" i="4" s="1"/>
  <c r="BD11" i="4"/>
  <c r="BE11" i="4" s="1"/>
  <c r="AW11" i="4"/>
  <c r="AX11" i="4" s="1"/>
  <c r="AP11" i="4"/>
  <c r="AQ11" i="4" s="1"/>
  <c r="AI11" i="4"/>
  <c r="AJ11" i="4" s="1"/>
  <c r="AB11" i="4"/>
  <c r="AC11" i="4" s="1"/>
  <c r="U11" i="4"/>
  <c r="V11" i="4" s="1"/>
  <c r="N11" i="4"/>
  <c r="O11" i="4" s="1"/>
  <c r="BD10" i="4"/>
  <c r="BE10" i="4" s="1"/>
  <c r="AW10" i="4"/>
  <c r="AX10" i="4" s="1"/>
  <c r="AP10" i="4"/>
  <c r="AQ10" i="4" s="1"/>
  <c r="AI10" i="4"/>
  <c r="AJ10" i="4" s="1"/>
  <c r="AB10" i="4"/>
  <c r="AC10" i="4" s="1"/>
  <c r="U10" i="4"/>
  <c r="V10" i="4" s="1"/>
  <c r="N10" i="4"/>
  <c r="O10" i="4" s="1"/>
  <c r="BD9" i="4"/>
  <c r="BE9" i="4" s="1"/>
  <c r="AW9" i="4"/>
  <c r="AX9" i="4" s="1"/>
  <c r="AP9" i="4"/>
  <c r="AQ9" i="4" s="1"/>
  <c r="AI9" i="4"/>
  <c r="AJ9" i="4" s="1"/>
  <c r="AB9" i="4"/>
  <c r="AC9" i="4" s="1"/>
  <c r="U9" i="4"/>
  <c r="V9" i="4" s="1"/>
  <c r="N9" i="4"/>
  <c r="O9" i="4" s="1"/>
  <c r="BD8" i="4"/>
  <c r="BE8" i="4" s="1"/>
  <c r="AW8" i="4"/>
  <c r="AX8" i="4" s="1"/>
  <c r="AP8" i="4"/>
  <c r="AQ8" i="4" s="1"/>
  <c r="AI8" i="4"/>
  <c r="AJ8" i="4" s="1"/>
  <c r="AB8" i="4"/>
  <c r="AC8" i="4" s="1"/>
  <c r="U8" i="4"/>
  <c r="V8" i="4" s="1"/>
  <c r="N8" i="4"/>
  <c r="O8" i="4" s="1"/>
  <c r="BD7" i="4"/>
  <c r="BE7" i="4" s="1"/>
  <c r="AW7" i="4"/>
  <c r="AX7" i="4" s="1"/>
  <c r="AP7" i="4"/>
  <c r="AQ7" i="4" s="1"/>
  <c r="AI7" i="4"/>
  <c r="AJ7" i="4" s="1"/>
  <c r="AB7" i="4"/>
  <c r="AC7" i="4" s="1"/>
  <c r="U7" i="4"/>
  <c r="V7" i="4" s="1"/>
  <c r="N7" i="4"/>
  <c r="O7" i="4" s="1"/>
  <c r="BD6" i="4"/>
  <c r="BE6" i="4" s="1"/>
  <c r="AW6" i="4"/>
  <c r="AX6" i="4" s="1"/>
  <c r="AP6" i="4"/>
  <c r="AQ6" i="4" s="1"/>
  <c r="AI6" i="4"/>
  <c r="AJ6" i="4" s="1"/>
  <c r="AB6" i="4"/>
  <c r="AC6" i="4" s="1"/>
  <c r="U6" i="4"/>
  <c r="V6" i="4" s="1"/>
  <c r="N6" i="4"/>
  <c r="O6" i="4" s="1"/>
  <c r="BD5" i="4"/>
  <c r="BE5" i="4" s="1"/>
  <c r="AW5" i="4"/>
  <c r="AX5" i="4" s="1"/>
  <c r="AP5" i="4"/>
  <c r="AQ5" i="4" s="1"/>
  <c r="AI5" i="4"/>
  <c r="AJ5" i="4" s="1"/>
  <c r="AB5" i="4"/>
  <c r="AC5" i="4" s="1"/>
  <c r="U5" i="4"/>
  <c r="V5" i="4" s="1"/>
  <c r="N5" i="4"/>
  <c r="O5" i="4" s="1"/>
  <c r="BD4" i="4"/>
  <c r="BE4" i="4" s="1"/>
  <c r="AW4" i="4"/>
  <c r="AX4" i="4" s="1"/>
  <c r="AP4" i="4"/>
  <c r="AQ4" i="4" s="1"/>
  <c r="AI4" i="4"/>
  <c r="AJ4" i="4" s="1"/>
  <c r="AB4" i="4"/>
  <c r="AC4" i="4" s="1"/>
  <c r="U4" i="4"/>
  <c r="V4" i="4" s="1"/>
  <c r="N4" i="4"/>
  <c r="O4" i="4" s="1"/>
  <c r="G4" i="4"/>
  <c r="H4" i="4" s="1"/>
  <c r="BD3" i="4"/>
  <c r="BE3" i="4" s="1"/>
  <c r="AW3" i="4"/>
  <c r="AX3" i="4" s="1"/>
  <c r="AP3" i="4"/>
  <c r="AQ3" i="4" s="1"/>
  <c r="AB3" i="4"/>
  <c r="AC3" i="4" s="1"/>
  <c r="U3" i="4"/>
  <c r="V3" i="4" s="1"/>
  <c r="N3" i="4"/>
  <c r="O3" i="4" s="1"/>
  <c r="G3" i="4"/>
  <c r="H3" i="4" s="1"/>
  <c r="BD2" i="4"/>
  <c r="BE2" i="4" s="1"/>
  <c r="AB2" i="4"/>
  <c r="AC2" i="4" s="1"/>
  <c r="N2" i="4"/>
  <c r="O2" i="4" s="1"/>
  <c r="G2" i="4"/>
  <c r="H2" i="4" s="1"/>
  <c r="H142" i="5" l="1"/>
  <c r="BF46" i="4"/>
  <c r="L3" i="5"/>
  <c r="L4" i="5" s="1"/>
  <c r="K3" i="6"/>
  <c r="L3" i="6" s="1"/>
  <c r="L2" i="6"/>
  <c r="H289" i="5"/>
  <c r="H290" i="5" s="1"/>
  <c r="H424" i="5"/>
  <c r="H425" i="5" s="1"/>
  <c r="H252" i="5"/>
  <c r="H253" i="5" s="1"/>
  <c r="H129" i="5"/>
  <c r="H337" i="5"/>
  <c r="H338" i="5" s="1"/>
  <c r="H461" i="5"/>
  <c r="H462" i="5"/>
  <c r="H89" i="5"/>
  <c r="H90" i="5"/>
  <c r="H115" i="5"/>
  <c r="H116" i="5" s="1"/>
  <c r="H362" i="5"/>
  <c r="H63" i="5"/>
  <c r="H64" i="5"/>
  <c r="H33" i="5"/>
  <c r="H34" i="5" s="1"/>
  <c r="H325" i="5"/>
  <c r="H326" i="5"/>
  <c r="H473" i="5"/>
  <c r="H474" i="5" s="1"/>
  <c r="H497" i="5"/>
  <c r="H498" i="5" s="1"/>
  <c r="H265" i="5"/>
  <c r="H266" i="5"/>
  <c r="H154" i="5"/>
  <c r="H155" i="5" s="1"/>
  <c r="H167" i="5"/>
  <c r="H168" i="5" s="1"/>
  <c r="H228" i="5"/>
  <c r="H229" i="5" s="1"/>
  <c r="H76" i="5"/>
  <c r="H77" i="5" s="1"/>
  <c r="H397" i="5"/>
  <c r="H398" i="5" s="1"/>
  <c r="H301" i="5"/>
  <c r="H302" i="5" s="1"/>
  <c r="H240" i="5"/>
  <c r="H241" i="5"/>
  <c r="H509" i="5"/>
  <c r="H510" i="5" s="1"/>
  <c r="H204" i="5"/>
  <c r="H205" i="5" s="1"/>
  <c r="H277" i="5"/>
  <c r="H278" i="5" s="1"/>
  <c r="H349" i="5"/>
  <c r="H350" i="5" s="1"/>
  <c r="H385" i="5"/>
  <c r="H386" i="5" s="1"/>
  <c r="H485" i="5"/>
  <c r="H486" i="5"/>
  <c r="H192" i="5"/>
  <c r="H193" i="5" s="1"/>
  <c r="H103" i="5"/>
  <c r="H374" i="5"/>
  <c r="H48" i="5"/>
  <c r="H49" i="5" s="1"/>
  <c r="H313" i="5"/>
  <c r="H314" i="5" s="1"/>
  <c r="H449" i="5"/>
  <c r="H450" i="5" s="1"/>
  <c r="H180" i="5"/>
  <c r="H181" i="5" s="1"/>
  <c r="H216" i="5"/>
  <c r="H217" i="5" s="1"/>
  <c r="H361" i="5"/>
  <c r="H128" i="5"/>
  <c r="H437" i="5"/>
  <c r="H438" i="5" s="1"/>
  <c r="H373" i="5"/>
  <c r="BH2" i="4"/>
  <c r="BI2" i="4" s="1"/>
  <c r="BH3" i="4"/>
  <c r="BI3" i="4" s="1"/>
  <c r="BH34" i="4"/>
  <c r="BI34" i="4" s="1"/>
  <c r="BJ34" i="4" s="1"/>
  <c r="BK34" i="4" s="1"/>
  <c r="BH35" i="4"/>
  <c r="BI35" i="4" s="1"/>
  <c r="BH33" i="4"/>
  <c r="BI33" i="4" s="1"/>
  <c r="BH32" i="4"/>
  <c r="BI32" i="4" s="1"/>
  <c r="BH31" i="4"/>
  <c r="BI31" i="4" s="1"/>
  <c r="BJ31" i="4" s="1"/>
  <c r="BK31" i="4" s="1"/>
  <c r="BH29" i="4"/>
  <c r="BI29" i="4" s="1"/>
  <c r="BH28" i="4"/>
  <c r="BI28" i="4" s="1"/>
  <c r="BJ28" i="4" s="1"/>
  <c r="BK28" i="4" s="1"/>
  <c r="BH26" i="4"/>
  <c r="BH23" i="4"/>
  <c r="BI23" i="4" s="1"/>
  <c r="BH22" i="4"/>
  <c r="BI22" i="4" s="1"/>
  <c r="BJ22" i="4" s="1"/>
  <c r="BK22" i="4" s="1"/>
  <c r="BH20" i="4"/>
  <c r="BI20" i="4" s="1"/>
  <c r="BH18" i="4"/>
  <c r="BI18" i="4" s="1"/>
  <c r="BJ18" i="4" s="1"/>
  <c r="BH16" i="4"/>
  <c r="BI16" i="4" s="1"/>
  <c r="BJ16" i="4" s="1"/>
  <c r="BK16" i="4" s="1"/>
  <c r="BH14" i="4"/>
  <c r="BI14" i="4" s="1"/>
  <c r="BH11" i="4"/>
  <c r="BI11" i="4" s="1"/>
  <c r="BH10" i="4"/>
  <c r="BI10" i="4" s="1"/>
  <c r="BJ10" i="4" s="1"/>
  <c r="BK10" i="4" s="1"/>
  <c r="BH7" i="4"/>
  <c r="BI7" i="4" s="1"/>
  <c r="BH6" i="4"/>
  <c r="BI6" i="4" s="1"/>
  <c r="BJ6" i="4" s="1"/>
  <c r="BH5" i="4"/>
  <c r="BI5" i="4" s="1"/>
  <c r="BJ5" i="4" s="1"/>
  <c r="BK5" i="4" s="1"/>
  <c r="BH15" i="4"/>
  <c r="BI15" i="4" s="1"/>
  <c r="BJ15" i="4" s="1"/>
  <c r="BK15" i="4" s="1"/>
  <c r="BH39" i="4"/>
  <c r="BI39" i="4" s="1"/>
  <c r="BH9" i="4"/>
  <c r="BI9" i="4" s="1"/>
  <c r="BH27" i="4"/>
  <c r="BI27" i="4" s="1"/>
  <c r="BH25" i="4"/>
  <c r="BI25" i="4" s="1"/>
  <c r="BH24" i="4"/>
  <c r="BI24" i="4" s="1"/>
  <c r="BH21" i="4"/>
  <c r="BI21" i="4" s="1"/>
  <c r="BH37" i="4"/>
  <c r="BI37" i="4" s="1"/>
  <c r="BH36" i="4"/>
  <c r="BI36" i="4" s="1"/>
  <c r="BJ36" i="4" s="1"/>
  <c r="BH12" i="4"/>
  <c r="BI12" i="4" s="1"/>
  <c r="BH17" i="4"/>
  <c r="BI17" i="4" s="1"/>
  <c r="BH38" i="4"/>
  <c r="BI38" i="4" s="1"/>
  <c r="BH30" i="4"/>
  <c r="BI30" i="4" s="1"/>
  <c r="BJ30" i="4" s="1"/>
  <c r="BH8" i="4"/>
  <c r="BI8" i="4" s="1"/>
  <c r="BH19" i="4"/>
  <c r="BI19" i="4" s="1"/>
  <c r="BI26" i="4"/>
  <c r="BH4" i="4"/>
  <c r="BI4" i="4" s="1"/>
  <c r="BJ4" i="4" s="1"/>
  <c r="BK4" i="4" s="1"/>
  <c r="BH42" i="4"/>
  <c r="BI42" i="4" s="1"/>
  <c r="BH43" i="4"/>
  <c r="BI43" i="4" s="1"/>
  <c r="L8" i="5" l="1"/>
  <c r="BI47" i="4"/>
  <c r="L5" i="6"/>
  <c r="M3" i="6"/>
  <c r="N3" i="6" s="1"/>
  <c r="M2" i="6"/>
  <c r="H169" i="5"/>
  <c r="H170" i="5" s="1"/>
  <c r="H156" i="5"/>
  <c r="H157" i="5"/>
  <c r="H143" i="5"/>
  <c r="H144" i="5" s="1"/>
  <c r="H499" i="5"/>
  <c r="H500" i="5" s="1"/>
  <c r="H194" i="5"/>
  <c r="H195" i="5" s="1"/>
  <c r="H351" i="5"/>
  <c r="H352" i="5" s="1"/>
  <c r="H511" i="5"/>
  <c r="H512" i="5" s="1"/>
  <c r="H303" i="5"/>
  <c r="H304" i="5" s="1"/>
  <c r="H254" i="5"/>
  <c r="H255" i="5" s="1"/>
  <c r="H78" i="5"/>
  <c r="H79" i="5" s="1"/>
  <c r="H426" i="5"/>
  <c r="H427" i="5"/>
  <c r="H182" i="5"/>
  <c r="H183" i="5" s="1"/>
  <c r="H451" i="5"/>
  <c r="H452" i="5" s="1"/>
  <c r="H315" i="5"/>
  <c r="H316" i="5" s="1"/>
  <c r="H50" i="5"/>
  <c r="H51" i="5" s="1"/>
  <c r="H35" i="5"/>
  <c r="H36" i="5" s="1"/>
  <c r="H387" i="5"/>
  <c r="H388" i="5" s="1"/>
  <c r="H117" i="5"/>
  <c r="H118" i="5" s="1"/>
  <c r="H206" i="5"/>
  <c r="H207" i="5"/>
  <c r="H339" i="5"/>
  <c r="H340" i="5"/>
  <c r="H399" i="5"/>
  <c r="H400" i="5"/>
  <c r="H218" i="5"/>
  <c r="H219" i="5" s="1"/>
  <c r="H230" i="5"/>
  <c r="H231" i="5" s="1"/>
  <c r="H291" i="5"/>
  <c r="H292" i="5" s="1"/>
  <c r="H279" i="5"/>
  <c r="H280" i="5" s="1"/>
  <c r="H327" i="5"/>
  <c r="H328" i="5" s="1"/>
  <c r="H65" i="5"/>
  <c r="H66" i="5"/>
  <c r="H363" i="5"/>
  <c r="H364" i="5" s="1"/>
  <c r="H91" i="5"/>
  <c r="H92" i="5"/>
  <c r="H375" i="5"/>
  <c r="H376" i="5" s="1"/>
  <c r="H475" i="5"/>
  <c r="H476" i="5" s="1"/>
  <c r="H242" i="5"/>
  <c r="H243" i="5" s="1"/>
  <c r="H414" i="5"/>
  <c r="H415" i="5" s="1"/>
  <c r="H463" i="5"/>
  <c r="H464" i="5" s="1"/>
  <c r="H104" i="5"/>
  <c r="H105" i="5" s="1"/>
  <c r="H439" i="5"/>
  <c r="H440" i="5" s="1"/>
  <c r="H487" i="5"/>
  <c r="H488" i="5" s="1"/>
  <c r="H130" i="5"/>
  <c r="H131" i="5"/>
  <c r="H267" i="5"/>
  <c r="H268" i="5" s="1"/>
  <c r="BK6" i="4"/>
  <c r="BJ24" i="4"/>
  <c r="BK24" i="4" s="1"/>
  <c r="BJ9" i="4"/>
  <c r="BK9" i="4" s="1"/>
  <c r="BK18" i="4"/>
  <c r="BJ39" i="4"/>
  <c r="BK39" i="4" s="1"/>
  <c r="BJ38" i="4"/>
  <c r="BK38" i="4" s="1"/>
  <c r="BJ17" i="4"/>
  <c r="BK17" i="4" s="1"/>
  <c r="BJ12" i="4"/>
  <c r="BK12" i="4" s="1"/>
  <c r="BJ19" i="4"/>
  <c r="BK19" i="4" s="1"/>
  <c r="BJ13" i="4"/>
  <c r="BJ37" i="4"/>
  <c r="BK37" i="4" s="1"/>
  <c r="BK30" i="4"/>
  <c r="BJ27" i="4"/>
  <c r="BK27" i="4" s="1"/>
  <c r="BJ11" i="4"/>
  <c r="BK11" i="4" s="1"/>
  <c r="BJ33" i="4"/>
  <c r="BK33" i="4" s="1"/>
  <c r="BJ26" i="4"/>
  <c r="BK26" i="4" s="1"/>
  <c r="BJ8" i="4"/>
  <c r="BK8" i="4" s="1"/>
  <c r="BJ35" i="4"/>
  <c r="BK35" i="4" s="1"/>
  <c r="BK36" i="4"/>
  <c r="BJ20" i="4"/>
  <c r="BK20" i="4" s="1"/>
  <c r="BJ21" i="4"/>
  <c r="BK21" i="4" s="1"/>
  <c r="BJ29" i="4"/>
  <c r="BK29" i="4" s="1"/>
  <c r="BJ7" i="4"/>
  <c r="BK7" i="4" s="1"/>
  <c r="BJ32" i="4"/>
  <c r="BK32" i="4" s="1"/>
  <c r="BJ25" i="4"/>
  <c r="BK25" i="4" s="1"/>
  <c r="BJ14" i="4"/>
  <c r="BK14" i="4" s="1"/>
  <c r="BJ23" i="4"/>
  <c r="BK23" i="4" s="1"/>
  <c r="BJ42" i="4"/>
  <c r="BK42" i="4" s="1"/>
  <c r="BJ43" i="4"/>
  <c r="BK43" i="4" s="1"/>
  <c r="BJ2" i="4"/>
  <c r="BK2" i="4" s="1"/>
  <c r="BJ3" i="4"/>
  <c r="BK3" i="4" s="1"/>
  <c r="N2" i="6" l="1"/>
  <c r="N5" i="6" s="1"/>
  <c r="M5" i="6"/>
  <c r="BK13" i="4"/>
  <c r="BK47" i="4" s="1"/>
  <c r="BJ47" i="4"/>
  <c r="L9" i="5"/>
  <c r="L10" i="5" s="1"/>
</calcChain>
</file>

<file path=xl/sharedStrings.xml><?xml version="1.0" encoding="utf-8"?>
<sst xmlns="http://schemas.openxmlformats.org/spreadsheetml/2006/main" count="927" uniqueCount="267">
  <si>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</si>
  <si>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</si>
  <si>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</si>
  <si>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</si>
  <si>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</si>
  <si>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</si>
  <si>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</si>
  <si>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</si>
  <si>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</si>
  <si>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</si>
  <si>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</si>
  <si>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</si>
  <si>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</si>
  <si>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</si>
  <si>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</si>
  <si>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</si>
  <si>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</si>
  <si>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</si>
  <si>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</si>
  <si>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</si>
  <si>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</si>
  <si>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</si>
  <si>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</si>
  <si>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</si>
  <si>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</si>
  <si>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</si>
  <si>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</si>
  <si>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</si>
  <si>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</si>
  <si>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</si>
  <si>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</si>
  <si>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</si>
  <si>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</si>
  <si>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</si>
  <si>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</si>
  <si>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</si>
  <si>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</si>
  <si>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</si>
  <si>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</si>
  <si>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</si>
  <si>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</si>
  <si>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</si>
  <si>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</si>
  <si>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</si>
  <si>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</si>
  <si>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</si>
  <si>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</si>
  <si>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</si>
  <si>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</si>
  <si>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</si>
  <si>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</si>
  <si>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</si>
  <si>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</si>
  <si>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</si>
  <si>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</si>
  <si>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</si>
  <si>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15：00～23：00</t>
    <rPh sb="0" eb="3">
      <t>シカクシャ</t>
    </rPh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</si>
  <si>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</si>
  <si>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</si>
  <si>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</si>
  <si>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</si>
  <si>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</si>
  <si>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</si>
  <si>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</si>
  <si>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</si>
  <si>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</si>
  <si>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</si>
  <si>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</si>
  <si>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</si>
  <si>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</si>
  <si>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</si>
  <si>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</si>
  <si>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</si>
  <si>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</si>
  <si>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</si>
  <si>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</si>
  <si>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</si>
  <si>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</si>
  <si>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</si>
  <si>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</si>
  <si>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合計人数</t>
    <rPh sb="0" eb="2">
      <t>ゴウケイ</t>
    </rPh>
    <rPh sb="2" eb="4">
      <t>ニンズウ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</si>
  <si>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</si>
  <si>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</si>
  <si>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</si>
  <si>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</si>
  <si>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</si>
  <si>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</si>
  <si>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</si>
  <si>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</si>
  <si>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</si>
  <si>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</si>
  <si>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</si>
  <si>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</si>
  <si>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</si>
  <si>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</si>
  <si>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</si>
  <si>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</si>
  <si>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</si>
  <si>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</si>
  <si>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</si>
  <si>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</si>
  <si>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</si>
  <si>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</si>
  <si>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</si>
  <si>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</si>
  <si>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</si>
  <si>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</si>
  <si>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</si>
  <si>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</si>
  <si>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</si>
  <si>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</si>
  <si>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</si>
  <si>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</si>
  <si>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</si>
  <si>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</si>
  <si>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</si>
  <si>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</si>
  <si>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</si>
  <si>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</si>
  <si>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</si>
  <si>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</si>
  <si>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</si>
  <si>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</si>
  <si>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</si>
  <si>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</si>
  <si>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</si>
  <si>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</si>
  <si>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</si>
  <si>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</si>
  <si>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</si>
  <si>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</si>
  <si>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</si>
  <si>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</si>
  <si>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</si>
  <si>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</si>
  <si>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</si>
  <si>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</si>
  <si>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</si>
  <si>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</si>
  <si>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</si>
  <si>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</si>
  <si>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</si>
  <si>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</si>
  <si>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</si>
  <si>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一般　9：00～17：00</t>
    <phoneticPr fontId="1"/>
  </si>
  <si>
    <t>(株)コトナ</t>
    <rPh sb="0" eb="3">
      <t>カブ</t>
    </rPh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</si>
  <si>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</si>
  <si>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</si>
  <si>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</si>
  <si>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</si>
  <si>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</si>
  <si>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</si>
  <si>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</si>
  <si>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</si>
  <si>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</si>
  <si>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</si>
  <si>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一般　13：00～23：00</t>
    <rPh sb="0" eb="2">
      <t>イッパン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</si>
  <si>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</si>
  <si>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</si>
  <si>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(株)プラスワン</t>
    <rPh sb="0" eb="3">
      <t>カブ</t>
    </rPh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</si>
  <si>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</si>
  <si>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</si>
  <si>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</si>
  <si>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</si>
  <si>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</si>
  <si>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</si>
  <si>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</si>
  <si>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</si>
  <si>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</si>
  <si>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</si>
  <si>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</si>
  <si>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</si>
  <si>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</si>
  <si>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</si>
  <si>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</si>
  <si>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</si>
  <si>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.</t>
    <phoneticPr fontId="1"/>
  </si>
  <si>
    <t>帰帆島駐車場</t>
    <rPh sb="0" eb="2">
      <t>キハン</t>
    </rPh>
    <rPh sb="2" eb="3">
      <t>シマ</t>
    </rPh>
    <rPh sb="3" eb="6">
      <t>チュウシャジョウ</t>
    </rPh>
    <phoneticPr fontId="1"/>
  </si>
  <si>
    <t>日勤　ライン引き</t>
    <rPh sb="0" eb="2">
      <t>ニッキン</t>
    </rPh>
    <rPh sb="6" eb="7">
      <t>ヒ</t>
    </rPh>
    <phoneticPr fontId="1"/>
  </si>
  <si>
    <t>材料一式</t>
    <rPh sb="0" eb="4">
      <t>ザイリョウイッシキ</t>
    </rPh>
    <phoneticPr fontId="1"/>
  </si>
  <si>
    <t>資格者　13：00～23：00</t>
    <phoneticPr fontId="1"/>
  </si>
  <si>
    <t>資格者　13：00～22：00</t>
    <phoneticPr fontId="1"/>
  </si>
  <si>
    <t>一般　　15：00～22：00</t>
    <phoneticPr fontId="1"/>
  </si>
  <si>
    <t>一般　　20：00～6：00</t>
    <phoneticPr fontId="1"/>
  </si>
  <si>
    <t>一般　　6：00～15：00</t>
    <phoneticPr fontId="1"/>
  </si>
  <si>
    <t>一般　17：00～22：00</t>
    <phoneticPr fontId="1"/>
  </si>
  <si>
    <t>資格者　16：00～23：00</t>
    <phoneticPr fontId="1"/>
  </si>
  <si>
    <t>資格者　15：30～21：30</t>
    <phoneticPr fontId="1"/>
  </si>
  <si>
    <t>一般　15：30～21：30</t>
    <phoneticPr fontId="1"/>
  </si>
  <si>
    <t>一般　12：00～22：00</t>
    <phoneticPr fontId="1"/>
  </si>
  <si>
    <t>(株)コスモ警備</t>
    <rPh sb="0" eb="3">
      <t>カブ</t>
    </rPh>
    <rPh sb="6" eb="8">
      <t>ケイビ</t>
    </rPh>
    <phoneticPr fontId="1"/>
  </si>
  <si>
    <t>GOKEN株式会社</t>
    <rPh sb="5" eb="9">
      <t>カブシキガイシャ</t>
    </rPh>
    <phoneticPr fontId="1"/>
  </si>
  <si>
    <t>資格者　13：00～21：00</t>
    <phoneticPr fontId="1"/>
  </si>
  <si>
    <t>株式会社グロウセキュリティ</t>
    <rPh sb="0" eb="4">
      <t>カブシキガイシャ</t>
    </rPh>
    <phoneticPr fontId="1"/>
  </si>
  <si>
    <t>一般　16：00～22：00</t>
    <phoneticPr fontId="1"/>
  </si>
  <si>
    <t>おうみ警備保障(株)</t>
    <rPh sb="3" eb="5">
      <t>ケイビ</t>
    </rPh>
    <rPh sb="5" eb="7">
      <t>ホショウ</t>
    </rPh>
    <rPh sb="7" eb="10">
      <t>カブ</t>
    </rPh>
    <phoneticPr fontId="1"/>
  </si>
  <si>
    <t>一般　16：00～23：00</t>
    <phoneticPr fontId="1"/>
  </si>
  <si>
    <t>一般　１2：00～22：00</t>
    <phoneticPr fontId="1"/>
  </si>
  <si>
    <t>一般　１6：00～23：00</t>
    <phoneticPr fontId="1"/>
  </si>
  <si>
    <t>プラスワン株式会社</t>
    <rPh sb="5" eb="9">
      <t>カブシキガイシャ</t>
    </rPh>
    <phoneticPr fontId="1"/>
  </si>
  <si>
    <t>西部綜合警備株式会社</t>
    <rPh sb="0" eb="2">
      <t>セイブ</t>
    </rPh>
    <rPh sb="2" eb="4">
      <t>ソウゴウ</t>
    </rPh>
    <rPh sb="4" eb="10">
      <t>ケイビカブシキガイシャ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</si>
  <si>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</si>
  <si>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株式会社ライズ</t>
    <rPh sb="0" eb="4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</si>
  <si>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</si>
  <si>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ルートワン警備保障株式会社</t>
    <rPh sb="5" eb="7">
      <t>ケイビ</t>
    </rPh>
    <rPh sb="7" eb="9">
      <t>ホショウ</t>
    </rPh>
    <rPh sb="9" eb="13">
      <t>カブシキガイシャ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</si>
  <si>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</si>
  <si>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株式会社江州大丸</t>
    <rPh sb="0" eb="4">
      <t>カブシキガイシャ</t>
    </rPh>
    <rPh sb="4" eb="5">
      <t>エ</t>
    </rPh>
    <rPh sb="5" eb="6">
      <t>シュウ</t>
    </rPh>
    <rPh sb="6" eb="8">
      <t>ダイマル</t>
    </rPh>
    <phoneticPr fontId="1"/>
  </si>
  <si>
    <t>株式会社プラスワン</t>
    <rPh sb="0" eb="4">
      <t>カブシキガイシャ</t>
    </rPh>
    <phoneticPr fontId="1"/>
  </si>
  <si>
    <t>有限会社レイクサイドガード</t>
    <rPh sb="0" eb="4">
      <t>ユウゲンガイシャ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</si>
  <si>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</si>
  <si>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</si>
  <si>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株式会社エムティ</t>
    <rPh sb="0" eb="4">
      <t>カブシキガイシャ</t>
    </rPh>
    <phoneticPr fontId="1"/>
  </si>
  <si>
    <t>株式会社兵庫警備保障</t>
    <rPh sb="0" eb="4">
      <t>カブシキガイシャ</t>
    </rPh>
    <rPh sb="4" eb="10">
      <t>ヒョウゴケイビホショウ</t>
    </rPh>
    <phoneticPr fontId="1"/>
  </si>
  <si>
    <t>株式会社アダムスセキュリティー</t>
    <rPh sb="0" eb="4">
      <t>カブシキガイシャ</t>
    </rPh>
    <phoneticPr fontId="2"/>
  </si>
  <si>
    <t>株式会社K2　セキュリティー</t>
    <rPh sb="0" eb="4">
      <t>カブシキガイシャ</t>
    </rPh>
    <phoneticPr fontId="1"/>
  </si>
  <si>
    <t>株式会社トラストセキュリティ</t>
    <rPh sb="0" eb="4">
      <t>カブシキガイシャ</t>
    </rPh>
    <phoneticPr fontId="1"/>
  </si>
  <si>
    <t>株式会社NSS</t>
    <rPh sb="0" eb="4">
      <t>カブシキガイシャ</t>
    </rPh>
    <phoneticPr fontId="1"/>
  </si>
  <si>
    <t>株式会社アソビイズム</t>
    <rPh sb="0" eb="4">
      <t>カブシキガイシャ</t>
    </rPh>
    <phoneticPr fontId="1"/>
  </si>
  <si>
    <t>株式会社コナン</t>
    <rPh sb="0" eb="4">
      <t>カブシキガイシャ</t>
    </rPh>
    <phoneticPr fontId="1"/>
  </si>
  <si>
    <t>株式会社セノン</t>
    <rPh sb="0" eb="4">
      <t>カブシキガイシャ</t>
    </rPh>
    <phoneticPr fontId="1"/>
  </si>
  <si>
    <t>株式会社ドリーム警備</t>
    <rPh sb="0" eb="4">
      <t>カブシキガイシャ</t>
    </rPh>
    <rPh sb="8" eb="10">
      <t>ケイビ</t>
    </rPh>
    <phoneticPr fontId="1"/>
  </si>
  <si>
    <t>株式会社ジャパンクリエイト</t>
    <rPh sb="0" eb="4">
      <t>カブシキガイシャ</t>
    </rPh>
    <phoneticPr fontId="1"/>
  </si>
  <si>
    <t>株式会社イーフロ</t>
    <rPh sb="0" eb="4">
      <t>カブシキガイシャ</t>
    </rPh>
    <phoneticPr fontId="1"/>
  </si>
  <si>
    <t>株式会社エース警備保障</t>
    <rPh sb="0" eb="4">
      <t>カブシキガイシャ</t>
    </rPh>
    <rPh sb="7" eb="11">
      <t>ケイビホショウ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</si>
  <si>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</si>
  <si>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</si>
  <si>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シンテイ警備株式会社</t>
    <rPh sb="4" eb="6">
      <t>ケイビ</t>
    </rPh>
    <rPh sb="6" eb="10">
      <t>カブシキガイシャ</t>
    </rPh>
    <phoneticPr fontId="1"/>
  </si>
  <si>
    <t>アイガード有限会社</t>
    <rPh sb="5" eb="9">
      <t>ユウゲンガイシャ</t>
    </rPh>
    <phoneticPr fontId="1"/>
  </si>
  <si>
    <t>株式会社KS警</t>
    <rPh sb="0" eb="4">
      <t>カブシキガイシャ</t>
    </rPh>
    <rPh sb="6" eb="7">
      <t>ケイ</t>
    </rPh>
    <phoneticPr fontId="1"/>
  </si>
  <si>
    <t>株式会社シンリュウ</t>
    <rPh sb="0" eb="4">
      <t>カブシキガイシャ</t>
    </rPh>
    <phoneticPr fontId="1"/>
  </si>
  <si>
    <t>有限会社富綜</t>
    <rPh sb="0" eb="4">
      <t>ユウゲンガイシャ</t>
    </rPh>
    <rPh sb="4" eb="5">
      <t>トミ</t>
    </rPh>
    <rPh sb="5" eb="6">
      <t>ソウ</t>
    </rPh>
    <phoneticPr fontId="1"/>
  </si>
  <si>
    <t>株式会社富士総合</t>
    <rPh sb="0" eb="4">
      <t>カブシキガイシャ</t>
    </rPh>
    <rPh sb="4" eb="8">
      <t>フジソウゴウ</t>
    </rPh>
    <phoneticPr fontId="1"/>
  </si>
  <si>
    <t>一般　13：00～23：00</t>
    <phoneticPr fontId="1"/>
  </si>
  <si>
    <t>一般　13：00～22：00</t>
    <phoneticPr fontId="1"/>
  </si>
  <si>
    <t>一般　11：00～23：00</t>
    <phoneticPr fontId="1"/>
  </si>
  <si>
    <t>一般　13：00～21：30</t>
    <phoneticPr fontId="1"/>
  </si>
  <si>
    <t>資格者　11：00～23：00</t>
    <phoneticPr fontId="1"/>
  </si>
  <si>
    <t>資格者　13：00～21：30</t>
    <phoneticPr fontId="1"/>
  </si>
  <si>
    <t>一般　11：00～24：00</t>
    <phoneticPr fontId="1"/>
  </si>
  <si>
    <t>資格者　9：00～17：00</t>
    <phoneticPr fontId="1"/>
  </si>
  <si>
    <t>一般　20：00～6：00</t>
    <phoneticPr fontId="1"/>
  </si>
  <si>
    <t>一般　6：00～15：00</t>
    <phoneticPr fontId="1"/>
  </si>
  <si>
    <t>一般　17：00～23：00</t>
    <phoneticPr fontId="1"/>
  </si>
  <si>
    <t>資格者　17：00～23：00</t>
    <phoneticPr fontId="1"/>
  </si>
  <si>
    <t>一般　15：00～22：30</t>
    <phoneticPr fontId="1"/>
  </si>
  <si>
    <t>資格者　12：00～22：00</t>
    <phoneticPr fontId="1"/>
  </si>
  <si>
    <t>一般　14：00～22：00</t>
    <phoneticPr fontId="1"/>
  </si>
  <si>
    <t>資格者　14：00～22：00</t>
    <phoneticPr fontId="1"/>
  </si>
  <si>
    <t xml:space="preserve"> 合計額</t>
    <rPh sb="1" eb="4">
      <t>ゴウケイガク</t>
    </rPh>
    <phoneticPr fontId="1"/>
  </si>
  <si>
    <t>株式会社CSILeaｄ</t>
    <rPh sb="0" eb="4">
      <t>カブシキガイシャ</t>
    </rPh>
    <phoneticPr fontId="1"/>
  </si>
  <si>
    <t>日数</t>
    <rPh sb="0" eb="2">
      <t>ニッスウ</t>
    </rPh>
    <phoneticPr fontId="1"/>
  </si>
  <si>
    <t>株式会社CSILead</t>
    <rPh sb="0" eb="4">
      <t>カブシキガイシャ</t>
    </rPh>
    <phoneticPr fontId="1"/>
  </si>
  <si>
    <t>7月24日～8月7日　8月9日～8月15日　計22日</t>
    <rPh sb="1" eb="2">
      <t>ガツ</t>
    </rPh>
    <rPh sb="4" eb="5">
      <t>ニチ</t>
    </rPh>
    <rPh sb="7" eb="8">
      <t>ガツ</t>
    </rPh>
    <rPh sb="9" eb="10">
      <t>ニチ</t>
    </rPh>
    <rPh sb="12" eb="13">
      <t>ガツ</t>
    </rPh>
    <rPh sb="14" eb="15">
      <t>ニチ</t>
    </rPh>
    <rPh sb="17" eb="18">
      <t>ガツ</t>
    </rPh>
    <rPh sb="20" eb="21">
      <t>ニチ</t>
    </rPh>
    <rPh sb="22" eb="23">
      <t>ケイ</t>
    </rPh>
    <rPh sb="25" eb="26">
      <t>ニチ</t>
    </rPh>
    <phoneticPr fontId="1"/>
  </si>
  <si>
    <t>諸経費</t>
    <phoneticPr fontId="1"/>
  </si>
  <si>
    <t>　</t>
    <phoneticPr fontId="1"/>
  </si>
  <si>
    <t>諸経費　　　　　　　　　　　　　　　　</t>
    <phoneticPr fontId="1"/>
  </si>
  <si>
    <t>規制資器材一式</t>
    <rPh sb="0" eb="2">
      <t>キセイ</t>
    </rPh>
    <rPh sb="2" eb="5">
      <t>シキザイ</t>
    </rPh>
    <rPh sb="5" eb="7">
      <t>イッシキ</t>
    </rPh>
    <phoneticPr fontId="1"/>
  </si>
  <si>
    <t>帰帆島ライン引き作業</t>
    <rPh sb="0" eb="3">
      <t>キハンシマ</t>
    </rPh>
    <rPh sb="6" eb="7">
      <t>ヒ</t>
    </rPh>
    <rPh sb="8" eb="10">
      <t>サギョウ</t>
    </rPh>
    <phoneticPr fontId="1"/>
  </si>
  <si>
    <t>材料費</t>
    <rPh sb="0" eb="3">
      <t>ザイリョウヒ</t>
    </rPh>
    <phoneticPr fontId="1"/>
  </si>
  <si>
    <t>規制資機材</t>
    <rPh sb="0" eb="5">
      <t>キセイシキザイ</t>
    </rPh>
    <phoneticPr fontId="1"/>
  </si>
  <si>
    <t>隊員経費（交通費・食事代）</t>
    <rPh sb="0" eb="4">
      <t>タイインケイヒ</t>
    </rPh>
    <rPh sb="5" eb="8">
      <t>コウツウヒ</t>
    </rPh>
    <rPh sb="9" eb="12">
      <t>ショクジダイ</t>
    </rPh>
    <phoneticPr fontId="1"/>
  </si>
  <si>
    <t>その他経費（無線機・車両代・ガソリン・高速代）</t>
    <rPh sb="2" eb="5">
      <t>タケイヒ</t>
    </rPh>
    <rPh sb="6" eb="9">
      <t>ムセンキ</t>
    </rPh>
    <rPh sb="10" eb="13">
      <t>シャリョウダイ</t>
    </rPh>
    <rPh sb="19" eb="22">
      <t>コウソクダイ</t>
    </rPh>
    <phoneticPr fontId="1"/>
  </si>
  <si>
    <t>その他経費</t>
    <rPh sb="2" eb="5">
      <t>タケイヒ</t>
    </rPh>
    <phoneticPr fontId="1"/>
  </si>
  <si>
    <t>株式会社アダムスセキュリティ</t>
    <rPh sb="0" eb="2">
      <t>カブシキ</t>
    </rPh>
    <rPh sb="2" eb="4">
      <t>カイシャ</t>
    </rPh>
    <phoneticPr fontId="1"/>
  </si>
  <si>
    <t>規制資機材一式</t>
    <rPh sb="0" eb="2">
      <t>キセイ</t>
    </rPh>
    <rPh sb="2" eb="5">
      <t>シキザイ</t>
    </rPh>
    <rPh sb="5" eb="7">
      <t>イッシキ</t>
    </rPh>
    <phoneticPr fontId="1"/>
  </si>
  <si>
    <t>全立興業(有)</t>
    <rPh sb="0" eb="2">
      <t>ゼンリツ</t>
    </rPh>
    <rPh sb="2" eb="4">
      <t>コウギョウ</t>
    </rPh>
    <rPh sb="4" eb="7">
      <t>ユウゲンガイシャ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</si>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</sst>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4" fillId="2" borderId="1" xfId="0" applyFont="1" applyFill="1" applyBorder="1">
      <alignment vertical="center"/>
    </xf>
    <xf numFmtId="56" fontId="0" fillId="0" borderId="0" xfId="0" applyNumberFormat="1" applyAlignment="1">
      <alignment horizontal="left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686E-36C0-416D-8612-2FA69A44FFBC}">
  <sheetPr>
    <pageSetUpPr fitToPage="1"/>
  </sheetPr>
  <dimension ref="A1:BK47"/>
  <sheetViews>
    <sheetView tabSelected="1" showWhiteSpace="0" topLeftCell="AF21" zoomScaleNormal="100" zoomScaleSheetLayoutView="100" workbookViewId="0">
      <selection activeCell="AP35" sqref="AP35"/>
    </sheetView>
  </sheetViews>
  <sheetFormatPr defaultRowHeight="17.649999999999999" x14ac:dyDescent="0.7"/>
  <cols>
    <col min="1" max="1" width="35.875" customWidth="1"/>
    <col min="2" max="2" width="22.25" customWidth="1"/>
    <col min="7" max="7" width="14.75" customWidth="1"/>
    <col min="8" max="8" width="16.25" customWidth="1"/>
    <col min="9" max="9" width="22" customWidth="1"/>
    <col min="14" max="14" width="14.75" customWidth="1"/>
    <col min="15" max="15" width="16.25" customWidth="1"/>
    <col min="16" max="16" width="22.25" customWidth="1"/>
    <col min="21" max="21" width="14.75" customWidth="1"/>
    <col min="22" max="22" width="16.25" customWidth="1"/>
    <col min="23" max="23" width="22.25" customWidth="1"/>
    <col min="28" max="28" width="14.75" customWidth="1"/>
    <col min="29" max="29" width="16.25" customWidth="1"/>
    <col min="30" max="30" width="22.25" customWidth="1"/>
    <col min="35" max="35" width="14.75" customWidth="1"/>
    <col min="36" max="36" width="16.25" customWidth="1"/>
    <col min="37" max="37" width="22.25" customWidth="1"/>
    <col min="42" max="42" width="14.75" customWidth="1"/>
    <col min="43" max="43" width="16.25" customWidth="1"/>
    <col min="44" max="44" width="24.375" customWidth="1"/>
    <col min="49" max="49" width="14.75" customWidth="1"/>
    <col min="50" max="50" width="16.25" customWidth="1"/>
    <col min="51" max="51" width="22.25" customWidth="1"/>
    <col min="56" max="56" width="14.75" customWidth="1"/>
    <col min="57" max="57" width="16.25" customWidth="1"/>
    <col min="58" max="58" width="10.375" customWidth="1"/>
    <col min="60" max="60" width="15.375" customWidth="1"/>
    <col min="61" max="62" width="11.875" customWidth="1"/>
    <col min="63" max="63" width="15.375" customWidth="1"/>
  </cols>
  <sheetData>
    <row r="1" spans="1:63" x14ac:dyDescent="0.7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166</v>
      </c>
      <c r="G1" s="10" t="s">
        <v>2</v>
      </c>
      <c r="H1" s="8" t="s">
        <v>3</v>
      </c>
      <c r="I1" s="1" t="s">
        <v>86</v>
      </c>
      <c r="J1" s="1" t="s">
        <v>87</v>
      </c>
      <c r="K1" s="1" t="s">
        <v>88</v>
      </c>
      <c r="L1" s="1" t="s">
        <v>89</v>
      </c>
      <c r="M1" s="8" t="s">
        <v>168</v>
      </c>
      <c r="N1" s="10" t="s">
        <v>90</v>
      </c>
      <c r="O1" s="8" t="s">
        <v>91</v>
      </c>
      <c r="P1" s="1" t="s">
        <v>111</v>
      </c>
      <c r="Q1" s="1" t="s">
        <v>112</v>
      </c>
      <c r="R1" s="1" t="s">
        <v>113</v>
      </c>
      <c r="S1" s="1" t="s">
        <v>114</v>
      </c>
      <c r="T1" s="8" t="s">
        <v>169</v>
      </c>
      <c r="U1" s="10" t="s">
        <v>115</v>
      </c>
      <c r="V1" s="8" t="s">
        <v>116</v>
      </c>
      <c r="W1" s="1" t="s">
        <v>117</v>
      </c>
      <c r="X1" s="1" t="s">
        <v>118</v>
      </c>
      <c r="Y1" s="1" t="s">
        <v>119</v>
      </c>
      <c r="Z1" s="1" t="s">
        <v>120</v>
      </c>
      <c r="AA1" s="8" t="s">
        <v>170</v>
      </c>
      <c r="AB1" s="10" t="s">
        <v>121</v>
      </c>
      <c r="AC1" s="8" t="s">
        <v>122</v>
      </c>
      <c r="AD1" s="1" t="s">
        <v>123</v>
      </c>
      <c r="AE1" s="1" t="s">
        <v>124</v>
      </c>
      <c r="AF1" s="1" t="s">
        <v>125</v>
      </c>
      <c r="AG1" s="1" t="s">
        <v>126</v>
      </c>
      <c r="AH1" s="8" t="s">
        <v>171</v>
      </c>
      <c r="AI1" s="10" t="s">
        <v>127</v>
      </c>
      <c r="AJ1" s="8" t="s">
        <v>128</v>
      </c>
      <c r="AK1" s="1" t="s">
        <v>129</v>
      </c>
      <c r="AL1" s="1" t="s">
        <v>130</v>
      </c>
      <c r="AM1" s="1" t="s">
        <v>131</v>
      </c>
      <c r="AN1" s="1" t="s">
        <v>132</v>
      </c>
      <c r="AO1" s="8" t="s">
        <v>172</v>
      </c>
      <c r="AP1" s="10" t="s">
        <v>133</v>
      </c>
      <c r="AQ1" s="8" t="s">
        <v>134</v>
      </c>
      <c r="AR1" s="1" t="s">
        <v>135</v>
      </c>
      <c r="AS1" s="1" t="s">
        <v>136</v>
      </c>
      <c r="AT1" s="1" t="s">
        <v>137</v>
      </c>
      <c r="AU1" s="1" t="s">
        <v>138</v>
      </c>
      <c r="AV1" s="8" t="s">
        <v>173</v>
      </c>
      <c r="AW1" s="10" t="s">
        <v>139</v>
      </c>
      <c r="AX1" s="8" t="s">
        <v>140</v>
      </c>
      <c r="AY1" s="1" t="s">
        <v>146</v>
      </c>
      <c r="AZ1" s="1" t="s">
        <v>147</v>
      </c>
      <c r="BA1" s="1" t="s">
        <v>148</v>
      </c>
      <c r="BB1" s="1" t="s">
        <v>149</v>
      </c>
      <c r="BC1" s="8" t="s">
        <v>174</v>
      </c>
      <c r="BD1" s="10" t="s">
        <v>150</v>
      </c>
      <c r="BE1" s="8" t="s">
        <v>151</v>
      </c>
      <c r="BF1" s="1" t="s">
        <v>80</v>
      </c>
      <c r="BG1" s="1" t="s">
        <v>142</v>
      </c>
      <c r="BH1" s="1" t="s">
        <v>141</v>
      </c>
      <c r="BI1" s="1" t="s">
        <v>8</v>
      </c>
      <c r="BJ1" s="1" t="s">
        <v>9</v>
      </c>
      <c r="BK1" s="1" t="s">
        <v>10</v>
      </c>
    </row>
    <row r="2" spans="1:63" x14ac:dyDescent="0.7">
      <c r="A2" s="11" t="s">
        <v>210</v>
      </c>
      <c r="B2" s="11" t="s">
        <v>143</v>
      </c>
      <c r="C2" s="11">
        <v>54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39" si="0">G2*C2</f>
        <v>1587600</v>
      </c>
      <c r="I2" s="11" t="s">
        <v>64</v>
      </c>
      <c r="J2" s="11">
        <v>16</v>
      </c>
      <c r="K2" s="11">
        <v>7</v>
      </c>
      <c r="L2" s="11"/>
      <c r="M2" s="11">
        <v>1</v>
      </c>
      <c r="N2" s="12">
        <f>3500*K2+4900*L2+M2*3500</f>
        <v>28000</v>
      </c>
      <c r="O2" s="12">
        <f>N2*J2</f>
        <v>448000</v>
      </c>
      <c r="P2" s="11" t="s">
        <v>82</v>
      </c>
      <c r="Q2" s="11">
        <v>5</v>
      </c>
      <c r="R2" s="11">
        <v>7</v>
      </c>
      <c r="S2" s="11">
        <v>2</v>
      </c>
      <c r="T2" s="11"/>
      <c r="U2" s="12">
        <f>3500*R2+4900*S2</f>
        <v>34300</v>
      </c>
      <c r="V2" s="12">
        <f>U2*Q2</f>
        <v>171500</v>
      </c>
      <c r="W2" s="11" t="s">
        <v>232</v>
      </c>
      <c r="X2" s="11">
        <v>6</v>
      </c>
      <c r="Y2" s="11">
        <v>9</v>
      </c>
      <c r="Z2" s="11">
        <v>1</v>
      </c>
      <c r="AA2" s="11"/>
      <c r="AB2" s="12">
        <f>3500*Y2+4900*Z2+3500*AA2</f>
        <v>36400</v>
      </c>
      <c r="AC2" s="12">
        <f>AB2*X2</f>
        <v>218400</v>
      </c>
      <c r="AD2" s="11" t="s">
        <v>233</v>
      </c>
      <c r="AE2" s="11">
        <v>3</v>
      </c>
      <c r="AF2" s="11">
        <v>9</v>
      </c>
      <c r="AG2" s="11">
        <v>0</v>
      </c>
      <c r="AH2" s="11"/>
      <c r="AI2" s="12">
        <f>3500*AF2+4900*AG2</f>
        <v>31500</v>
      </c>
      <c r="AJ2" s="12">
        <f t="shared" ref="AJ2:AJ39" si="1">AI2*AE2</f>
        <v>94500</v>
      </c>
      <c r="AK2" s="11" t="s">
        <v>16</v>
      </c>
      <c r="AL2" s="11">
        <v>10</v>
      </c>
      <c r="AM2" s="11">
        <v>7</v>
      </c>
      <c r="AN2" s="11">
        <v>1</v>
      </c>
      <c r="AO2" s="11"/>
      <c r="AP2" s="12">
        <f>4000*AM2+5600*AN2</f>
        <v>33600</v>
      </c>
      <c r="AQ2" s="12">
        <f t="shared" ref="AQ2:AQ39" si="2">AP2*AL2</f>
        <v>336000</v>
      </c>
      <c r="AR2" s="11" t="s">
        <v>51</v>
      </c>
      <c r="AS2" s="11">
        <v>1</v>
      </c>
      <c r="AT2" s="11">
        <v>7</v>
      </c>
      <c r="AU2" s="11">
        <v>2</v>
      </c>
      <c r="AV2" s="11"/>
      <c r="AW2" s="12">
        <f>4000*AT2+5600*AU2</f>
        <v>39200</v>
      </c>
      <c r="AX2" s="12">
        <f t="shared" ref="AX2" si="3">AW2*AS2</f>
        <v>39200</v>
      </c>
      <c r="AY2" s="11" t="s">
        <v>180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39" si="4">BD2*AZ2</f>
        <v>83200</v>
      </c>
      <c r="BF2" s="11">
        <f>AZ2+AS2+AL2+X2+Q2+J2+C2+AE2</f>
        <v>97</v>
      </c>
      <c r="BG2" s="11">
        <v>7.0000000000000007E-2</v>
      </c>
      <c r="BH2" s="12">
        <f>(BE2+AX2+AQ2+AC2+V2+O2+H2+AJ2)*BG2</f>
        <v>208488.00000000003</v>
      </c>
      <c r="BI2" s="12">
        <f>BE2+AX2+AQ2+AC2+V2+O2+H2+BH2+AJ2</f>
        <v>3186888</v>
      </c>
      <c r="BJ2" s="12">
        <f>BI2*0.1</f>
        <v>318688.80000000005</v>
      </c>
      <c r="BK2" s="12">
        <f>BI2+BJ2</f>
        <v>3505576.8</v>
      </c>
    </row>
    <row r="3" spans="1:63" x14ac:dyDescent="0.7">
      <c r="A3" s="1" t="s">
        <v>211</v>
      </c>
      <c r="B3" s="1" t="s">
        <v>234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235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39" si="5">N3*J3</f>
        <v>386750</v>
      </c>
      <c r="P3" s="1" t="s">
        <v>13</v>
      </c>
      <c r="Q3" s="1">
        <v>8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39" si="6">U3*Q3</f>
        <v>224000</v>
      </c>
      <c r="W3" s="1" t="s">
        <v>82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39" si="7">AB3*X3</f>
        <v>34300</v>
      </c>
      <c r="AD3" s="1" t="s">
        <v>175</v>
      </c>
      <c r="AE3" s="1">
        <v>31</v>
      </c>
      <c r="AF3" s="1">
        <v>6</v>
      </c>
      <c r="AG3" s="1">
        <v>2</v>
      </c>
      <c r="AH3" s="1"/>
      <c r="AI3" s="14">
        <f>3500*AF3+4900*AG3</f>
        <v>30800</v>
      </c>
      <c r="AJ3" s="5">
        <f t="shared" si="1"/>
        <v>954800</v>
      </c>
      <c r="AK3" s="1" t="s">
        <v>236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2"/>
        <v>49600</v>
      </c>
      <c r="AR3" s="1" t="s">
        <v>51</v>
      </c>
      <c r="AS3" s="1">
        <v>3</v>
      </c>
      <c r="AT3" s="1">
        <v>7</v>
      </c>
      <c r="AU3" s="1">
        <v>2</v>
      </c>
      <c r="AV3" s="1"/>
      <c r="AW3" s="5">
        <f>4000*AT3+5600*AU3+4000*AV3</f>
        <v>39200</v>
      </c>
      <c r="AX3" s="5">
        <f>AW3*AS3</f>
        <v>117600</v>
      </c>
      <c r="AY3" s="1" t="s">
        <v>237</v>
      </c>
      <c r="AZ3" s="1">
        <v>4</v>
      </c>
      <c r="BA3" s="1">
        <v>8.5</v>
      </c>
      <c r="BB3" s="1"/>
      <c r="BC3" s="1"/>
      <c r="BD3" s="5">
        <f>4000*BA3+5600*BB3+4000*BC3</f>
        <v>34000</v>
      </c>
      <c r="BE3" s="5">
        <f t="shared" si="4"/>
        <v>136000</v>
      </c>
      <c r="BF3" s="13">
        <f>AZ3+AS3+AL3+X3+Q3+J3+C3+AE3</f>
        <v>70</v>
      </c>
      <c r="BG3" s="13">
        <v>7.0000000000000007E-2</v>
      </c>
      <c r="BH3" s="14">
        <f>(BE3+AX3+AQ3+AC3+V3+O3+H3+AJ3)*BG3</f>
        <v>160555.50000000003</v>
      </c>
      <c r="BI3" s="14">
        <f>BE3+AX3+AQ3+AC3+V3+O3+H3+BH3+AJ3</f>
        <v>2454205.5</v>
      </c>
      <c r="BJ3" s="14">
        <f t="shared" ref="BJ3" si="8">BI3*0.1</f>
        <v>245420.55000000002</v>
      </c>
      <c r="BK3" s="5">
        <f t="shared" ref="BK3" si="9">BI3+BJ3</f>
        <v>2699626.05</v>
      </c>
    </row>
    <row r="4" spans="1:63" x14ac:dyDescent="0.7">
      <c r="A4" s="11" t="s">
        <v>212</v>
      </c>
      <c r="B4" s="11" t="s">
        <v>143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39" si="10">3500*K4+4900*L4+M4*3500</f>
        <v>0</v>
      </c>
      <c r="O4" s="12">
        <f t="shared" si="5"/>
        <v>0</v>
      </c>
      <c r="P4" s="11"/>
      <c r="Q4" s="11"/>
      <c r="R4" s="11"/>
      <c r="S4" s="11"/>
      <c r="T4" s="11"/>
      <c r="U4" s="12">
        <f t="shared" ref="U4:U39" si="11">3500*R4+4900*S4+3500*T4</f>
        <v>0</v>
      </c>
      <c r="V4" s="12">
        <f t="shared" si="6"/>
        <v>0</v>
      </c>
      <c r="W4" s="11"/>
      <c r="X4" s="11"/>
      <c r="Y4" s="11"/>
      <c r="Z4" s="11"/>
      <c r="AA4" s="11"/>
      <c r="AB4" s="12">
        <f t="shared" ref="AB4:AB39" si="12">3500*Y4+4900*Z4+3500*AA4</f>
        <v>0</v>
      </c>
      <c r="AC4" s="12">
        <f t="shared" si="7"/>
        <v>0</v>
      </c>
      <c r="AD4" s="11"/>
      <c r="AE4" s="11"/>
      <c r="AF4" s="11"/>
      <c r="AG4" s="11"/>
      <c r="AH4" s="11"/>
      <c r="AI4" s="12">
        <f t="shared" ref="AI4:AI39" si="13">4000*AF4+5600*AG4</f>
        <v>0</v>
      </c>
      <c r="AJ4" s="12">
        <f t="shared" si="1"/>
        <v>0</v>
      </c>
      <c r="AK4" s="11" t="s">
        <v>16</v>
      </c>
      <c r="AL4" s="11">
        <v>1</v>
      </c>
      <c r="AM4" s="11">
        <v>7</v>
      </c>
      <c r="AN4" s="11">
        <v>1</v>
      </c>
      <c r="AO4" s="11"/>
      <c r="AP4" s="12">
        <f t="shared" ref="AP4:AP39" si="14">4000*AM4+5600*AN4+4000*AO4</f>
        <v>33600</v>
      </c>
      <c r="AQ4" s="12">
        <f t="shared" si="2"/>
        <v>33600</v>
      </c>
      <c r="AR4" s="11"/>
      <c r="AS4" s="11"/>
      <c r="AT4" s="11"/>
      <c r="AU4" s="11"/>
      <c r="AV4" s="11"/>
      <c r="AW4" s="12">
        <f t="shared" ref="AW4:AW39" si="15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39" si="16">4000*BA4+5600*BB4+4000*BC4</f>
        <v>0</v>
      </c>
      <c r="BE4" s="12">
        <f t="shared" si="4"/>
        <v>0</v>
      </c>
      <c r="BF4" s="11">
        <f t="shared" ref="BF4:BF39" si="17">AZ4+AS4+AL4+X4+Q4+J4+C4+AE4</f>
        <v>7</v>
      </c>
      <c r="BG4" s="11">
        <v>7.0000000000000007E-2</v>
      </c>
      <c r="BH4" s="12">
        <f t="shared" ref="BH4:BH39" si="18">(BE4+AX4+AQ4+AC4+V4+O4+H4+AJ4)*BG4</f>
        <v>14700.000000000002</v>
      </c>
      <c r="BI4" s="12">
        <f t="shared" ref="BI4:BI39" si="19">BE4+AX4+AQ4+AC4+V4+O4+H4+BH4+AJ4</f>
        <v>224700</v>
      </c>
      <c r="BJ4" s="12">
        <f t="shared" ref="BJ4:BJ39" si="20">BI4*0.1</f>
        <v>22470</v>
      </c>
      <c r="BK4" s="12">
        <f t="shared" ref="BK4:BK39" si="21">BI4+BJ4</f>
        <v>247170</v>
      </c>
    </row>
    <row r="5" spans="1:63" x14ac:dyDescent="0.7">
      <c r="A5" s="1" t="s">
        <v>199</v>
      </c>
      <c r="B5" s="1" t="s">
        <v>238</v>
      </c>
      <c r="C5" s="1">
        <v>16</v>
      </c>
      <c r="D5" s="1">
        <v>7</v>
      </c>
      <c r="E5" s="1">
        <v>2</v>
      </c>
      <c r="F5" s="1"/>
      <c r="G5" s="5">
        <f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0"/>
        <v>0</v>
      </c>
      <c r="O5" s="5">
        <f t="shared" si="5"/>
        <v>0</v>
      </c>
      <c r="P5" s="1"/>
      <c r="Q5" s="1"/>
      <c r="R5" s="1"/>
      <c r="S5" s="1"/>
      <c r="T5" s="1"/>
      <c r="U5" s="5">
        <f t="shared" si="11"/>
        <v>0</v>
      </c>
      <c r="V5" s="5">
        <f t="shared" si="6"/>
        <v>0</v>
      </c>
      <c r="W5" s="1"/>
      <c r="X5" s="1"/>
      <c r="Y5" s="1"/>
      <c r="Z5" s="1"/>
      <c r="AA5" s="1"/>
      <c r="AB5" s="5">
        <f t="shared" si="12"/>
        <v>0</v>
      </c>
      <c r="AC5" s="5">
        <f t="shared" si="7"/>
        <v>0</v>
      </c>
      <c r="AD5" s="1"/>
      <c r="AE5" s="1"/>
      <c r="AF5" s="1"/>
      <c r="AG5" s="1"/>
      <c r="AH5" s="1"/>
      <c r="AI5" s="5">
        <f t="shared" si="13"/>
        <v>0</v>
      </c>
      <c r="AJ5" s="5">
        <f t="shared" si="1"/>
        <v>0</v>
      </c>
      <c r="AK5" s="1" t="s">
        <v>51</v>
      </c>
      <c r="AL5" s="1">
        <v>4</v>
      </c>
      <c r="AM5" s="1">
        <v>7</v>
      </c>
      <c r="AN5" s="1">
        <v>2</v>
      </c>
      <c r="AO5" s="1"/>
      <c r="AP5" s="5">
        <f t="shared" si="14"/>
        <v>39200</v>
      </c>
      <c r="AQ5" s="5">
        <f t="shared" si="2"/>
        <v>156800</v>
      </c>
      <c r="AR5" s="1"/>
      <c r="AS5" s="1"/>
      <c r="AT5" s="1"/>
      <c r="AU5" s="1"/>
      <c r="AV5" s="1"/>
      <c r="AW5" s="5">
        <f t="shared" si="15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6"/>
        <v>0</v>
      </c>
      <c r="BE5" s="5">
        <f t="shared" si="4"/>
        <v>0</v>
      </c>
      <c r="BF5" s="13">
        <f t="shared" si="17"/>
        <v>20</v>
      </c>
      <c r="BG5" s="1">
        <v>7.0000000000000007E-2</v>
      </c>
      <c r="BH5" s="14">
        <f t="shared" si="18"/>
        <v>49392.000000000007</v>
      </c>
      <c r="BI5" s="14">
        <f t="shared" si="19"/>
        <v>754992</v>
      </c>
      <c r="BJ5" s="14">
        <f t="shared" si="20"/>
        <v>75499.199999999997</v>
      </c>
      <c r="BK5" s="5">
        <f t="shared" si="21"/>
        <v>830491.2</v>
      </c>
    </row>
    <row r="6" spans="1:63" x14ac:dyDescent="0.7">
      <c r="A6" s="11" t="s">
        <v>213</v>
      </c>
      <c r="B6" s="11" t="s">
        <v>152</v>
      </c>
      <c r="C6" s="11">
        <v>2</v>
      </c>
      <c r="D6" s="11">
        <v>8</v>
      </c>
      <c r="E6" s="11"/>
      <c r="F6" s="11"/>
      <c r="G6" s="12">
        <f>3500*D6+4900*E6+F6*3500</f>
        <v>28000</v>
      </c>
      <c r="H6" s="12">
        <f t="shared" si="0"/>
        <v>56000</v>
      </c>
      <c r="I6" s="11" t="s">
        <v>64</v>
      </c>
      <c r="J6" s="11">
        <v>25</v>
      </c>
      <c r="K6" s="11">
        <v>7</v>
      </c>
      <c r="L6" s="11"/>
      <c r="M6" s="11">
        <v>1</v>
      </c>
      <c r="N6" s="12">
        <f t="shared" si="10"/>
        <v>28000</v>
      </c>
      <c r="O6" s="12">
        <f t="shared" si="5"/>
        <v>700000</v>
      </c>
      <c r="P6" s="11"/>
      <c r="Q6" s="11"/>
      <c r="R6" s="11"/>
      <c r="S6" s="11"/>
      <c r="T6" s="11"/>
      <c r="U6" s="12">
        <f t="shared" si="11"/>
        <v>0</v>
      </c>
      <c r="V6" s="12">
        <f t="shared" si="6"/>
        <v>0</v>
      </c>
      <c r="W6" s="11"/>
      <c r="X6" s="11"/>
      <c r="Y6" s="11"/>
      <c r="Z6" s="11"/>
      <c r="AA6" s="11"/>
      <c r="AB6" s="12">
        <f t="shared" si="12"/>
        <v>0</v>
      </c>
      <c r="AC6" s="12">
        <f t="shared" si="7"/>
        <v>0</v>
      </c>
      <c r="AD6" s="11"/>
      <c r="AE6" s="11"/>
      <c r="AF6" s="11"/>
      <c r="AG6" s="11"/>
      <c r="AH6" s="11"/>
      <c r="AI6" s="12">
        <f t="shared" si="13"/>
        <v>0</v>
      </c>
      <c r="AJ6" s="12">
        <f t="shared" si="1"/>
        <v>0</v>
      </c>
      <c r="AK6" s="11" t="s">
        <v>192</v>
      </c>
      <c r="AL6" s="11">
        <v>1</v>
      </c>
      <c r="AM6" s="11">
        <v>8</v>
      </c>
      <c r="AN6" s="11"/>
      <c r="AO6" s="11"/>
      <c r="AP6" s="12">
        <f t="shared" si="14"/>
        <v>32000</v>
      </c>
      <c r="AQ6" s="12">
        <f t="shared" si="2"/>
        <v>32000</v>
      </c>
      <c r="AR6" s="11" t="s">
        <v>158</v>
      </c>
      <c r="AS6" s="11">
        <v>2</v>
      </c>
      <c r="AT6" s="11">
        <v>7</v>
      </c>
      <c r="AU6" s="11"/>
      <c r="AV6" s="11">
        <v>1</v>
      </c>
      <c r="AW6" s="12">
        <f t="shared" si="15"/>
        <v>32000</v>
      </c>
      <c r="AX6" s="12">
        <f>AW6*AS6</f>
        <v>64000</v>
      </c>
      <c r="AY6" s="11"/>
      <c r="AZ6" s="11"/>
      <c r="BA6" s="11"/>
      <c r="BB6" s="11"/>
      <c r="BC6" s="11"/>
      <c r="BD6" s="12">
        <f t="shared" si="16"/>
        <v>0</v>
      </c>
      <c r="BE6" s="12">
        <f t="shared" si="4"/>
        <v>0</v>
      </c>
      <c r="BF6" s="11">
        <f t="shared" si="17"/>
        <v>30</v>
      </c>
      <c r="BG6" s="11">
        <v>0.03</v>
      </c>
      <c r="BH6" s="12">
        <f t="shared" si="18"/>
        <v>25560</v>
      </c>
      <c r="BI6" s="12">
        <f t="shared" si="19"/>
        <v>877560</v>
      </c>
      <c r="BJ6" s="12">
        <f t="shared" si="20"/>
        <v>87756</v>
      </c>
      <c r="BK6" s="12">
        <f t="shared" si="21"/>
        <v>965316</v>
      </c>
    </row>
    <row r="7" spans="1:63" x14ac:dyDescent="0.7">
      <c r="A7" s="1" t="s">
        <v>30</v>
      </c>
      <c r="B7" s="1" t="s">
        <v>144</v>
      </c>
      <c r="C7" s="1">
        <v>16</v>
      </c>
      <c r="D7" s="1">
        <v>8</v>
      </c>
      <c r="E7" s="1"/>
      <c r="F7" s="1"/>
      <c r="G7" s="5">
        <f t="shared" ref="G7:G39" si="22">3500*D7+4900*E7+F7*3500</f>
        <v>28000</v>
      </c>
      <c r="H7" s="5">
        <f t="shared" si="0"/>
        <v>448000</v>
      </c>
      <c r="I7" s="1" t="s">
        <v>64</v>
      </c>
      <c r="J7" s="1">
        <v>15</v>
      </c>
      <c r="K7" s="1">
        <v>7</v>
      </c>
      <c r="L7" s="1"/>
      <c r="M7" s="1">
        <v>1</v>
      </c>
      <c r="N7" s="5">
        <f t="shared" si="10"/>
        <v>28000</v>
      </c>
      <c r="O7" s="5">
        <f t="shared" si="5"/>
        <v>420000</v>
      </c>
      <c r="P7" s="1"/>
      <c r="Q7" s="1"/>
      <c r="R7" s="1"/>
      <c r="S7" s="1"/>
      <c r="T7" s="1"/>
      <c r="U7" s="5">
        <f t="shared" si="11"/>
        <v>0</v>
      </c>
      <c r="V7" s="5">
        <f t="shared" si="6"/>
        <v>0</v>
      </c>
      <c r="W7" s="1"/>
      <c r="X7" s="1"/>
      <c r="Y7" s="1"/>
      <c r="Z7" s="1"/>
      <c r="AA7" s="1"/>
      <c r="AB7" s="5">
        <f t="shared" si="12"/>
        <v>0</v>
      </c>
      <c r="AC7" s="5">
        <f t="shared" si="7"/>
        <v>0</v>
      </c>
      <c r="AD7" s="1"/>
      <c r="AE7" s="1"/>
      <c r="AF7" s="1"/>
      <c r="AG7" s="1"/>
      <c r="AH7" s="1"/>
      <c r="AI7" s="5">
        <f t="shared" si="13"/>
        <v>0</v>
      </c>
      <c r="AJ7" s="5">
        <f t="shared" si="1"/>
        <v>0</v>
      </c>
      <c r="AK7" s="1" t="s">
        <v>239</v>
      </c>
      <c r="AL7" s="1">
        <v>1</v>
      </c>
      <c r="AM7" s="1">
        <v>8</v>
      </c>
      <c r="AN7" s="1"/>
      <c r="AO7" s="1"/>
      <c r="AP7" s="5">
        <f t="shared" si="14"/>
        <v>32000</v>
      </c>
      <c r="AQ7" s="5">
        <f t="shared" si="2"/>
        <v>32000</v>
      </c>
      <c r="AR7" s="1" t="s">
        <v>158</v>
      </c>
      <c r="AS7" s="1">
        <v>2</v>
      </c>
      <c r="AT7" s="1">
        <v>7</v>
      </c>
      <c r="AU7" s="1"/>
      <c r="AV7" s="1">
        <v>1</v>
      </c>
      <c r="AW7" s="5">
        <f t="shared" si="15"/>
        <v>32000</v>
      </c>
      <c r="AX7" s="5">
        <f>AW7*AS7</f>
        <v>64000</v>
      </c>
      <c r="AY7" s="1"/>
      <c r="AZ7" s="1"/>
      <c r="BA7" s="1"/>
      <c r="BB7" s="1"/>
      <c r="BC7" s="1"/>
      <c r="BD7" s="5">
        <f t="shared" si="16"/>
        <v>0</v>
      </c>
      <c r="BE7" s="5">
        <f t="shared" si="4"/>
        <v>0</v>
      </c>
      <c r="BF7" s="13">
        <f t="shared" si="17"/>
        <v>34</v>
      </c>
      <c r="BG7" s="1">
        <v>7.0000000000000007E-2</v>
      </c>
      <c r="BH7" s="14">
        <f t="shared" si="18"/>
        <v>67480</v>
      </c>
      <c r="BI7" s="14">
        <f t="shared" si="19"/>
        <v>1031480</v>
      </c>
      <c r="BJ7" s="14">
        <f t="shared" si="20"/>
        <v>103148</v>
      </c>
      <c r="BK7" s="5">
        <f t="shared" si="21"/>
        <v>1134628</v>
      </c>
    </row>
    <row r="8" spans="1:63" x14ac:dyDescent="0.7">
      <c r="A8" s="11" t="s">
        <v>214</v>
      </c>
      <c r="B8" s="11" t="s">
        <v>64</v>
      </c>
      <c r="C8" s="11">
        <v>2</v>
      </c>
      <c r="D8" s="11">
        <v>7</v>
      </c>
      <c r="E8" s="11"/>
      <c r="F8" s="11">
        <v>1</v>
      </c>
      <c r="G8" s="12">
        <f t="shared" si="22"/>
        <v>28000</v>
      </c>
      <c r="H8" s="12">
        <f t="shared" si="0"/>
        <v>56000</v>
      </c>
      <c r="I8" s="11" t="s">
        <v>143</v>
      </c>
      <c r="J8" s="11">
        <v>40</v>
      </c>
      <c r="K8" s="11">
        <v>7</v>
      </c>
      <c r="L8" s="11">
        <v>1</v>
      </c>
      <c r="M8" s="11"/>
      <c r="N8" s="12">
        <f t="shared" si="10"/>
        <v>29400</v>
      </c>
      <c r="O8" s="12">
        <f t="shared" si="5"/>
        <v>1176000</v>
      </c>
      <c r="P8" s="11"/>
      <c r="Q8" s="11"/>
      <c r="R8" s="11"/>
      <c r="S8" s="11"/>
      <c r="T8" s="11"/>
      <c r="U8" s="12">
        <f t="shared" si="11"/>
        <v>0</v>
      </c>
      <c r="V8" s="12">
        <f t="shared" si="6"/>
        <v>0</v>
      </c>
      <c r="W8" s="11"/>
      <c r="X8" s="11"/>
      <c r="Y8" s="11"/>
      <c r="Z8" s="11"/>
      <c r="AA8" s="11"/>
      <c r="AB8" s="12">
        <f t="shared" si="12"/>
        <v>0</v>
      </c>
      <c r="AC8" s="12">
        <f t="shared" si="7"/>
        <v>0</v>
      </c>
      <c r="AD8" s="11"/>
      <c r="AE8" s="11"/>
      <c r="AF8" s="11"/>
      <c r="AG8" s="11"/>
      <c r="AH8" s="11"/>
      <c r="AI8" s="12">
        <f t="shared" si="13"/>
        <v>0</v>
      </c>
      <c r="AJ8" s="12">
        <f t="shared" si="1"/>
        <v>0</v>
      </c>
      <c r="AK8" s="11" t="s">
        <v>158</v>
      </c>
      <c r="AL8" s="11">
        <v>1</v>
      </c>
      <c r="AM8" s="11">
        <v>7</v>
      </c>
      <c r="AN8" s="11"/>
      <c r="AO8" s="11">
        <v>1</v>
      </c>
      <c r="AP8" s="12">
        <f t="shared" si="14"/>
        <v>32000</v>
      </c>
      <c r="AQ8" s="12">
        <f t="shared" si="2"/>
        <v>32000</v>
      </c>
      <c r="AR8" s="11" t="s">
        <v>48</v>
      </c>
      <c r="AS8" s="11">
        <v>5</v>
      </c>
      <c r="AT8" s="11">
        <v>7</v>
      </c>
      <c r="AU8" s="11">
        <v>1</v>
      </c>
      <c r="AV8" s="11"/>
      <c r="AW8" s="12">
        <f t="shared" si="15"/>
        <v>33600</v>
      </c>
      <c r="AX8" s="12">
        <f t="shared" ref="AX8:AX39" si="23">AW8*AS8</f>
        <v>168000</v>
      </c>
      <c r="AY8" s="11"/>
      <c r="AZ8" s="11"/>
      <c r="BA8" s="11"/>
      <c r="BB8" s="11"/>
      <c r="BC8" s="11"/>
      <c r="BD8" s="12">
        <f t="shared" si="16"/>
        <v>0</v>
      </c>
      <c r="BE8" s="12">
        <f t="shared" si="4"/>
        <v>0</v>
      </c>
      <c r="BF8" s="11">
        <f t="shared" si="17"/>
        <v>48</v>
      </c>
      <c r="BG8" s="11">
        <v>7.0000000000000007E-2</v>
      </c>
      <c r="BH8" s="12">
        <f t="shared" si="18"/>
        <v>100240.00000000001</v>
      </c>
      <c r="BI8" s="12">
        <f t="shared" si="19"/>
        <v>1532240</v>
      </c>
      <c r="BJ8" s="12">
        <f t="shared" si="20"/>
        <v>153224</v>
      </c>
      <c r="BK8" s="12">
        <f t="shared" si="21"/>
        <v>1685464</v>
      </c>
    </row>
    <row r="9" spans="1:63" x14ac:dyDescent="0.7">
      <c r="A9" s="1" t="s">
        <v>215</v>
      </c>
      <c r="B9" s="1" t="s">
        <v>143</v>
      </c>
      <c r="C9" s="1">
        <v>10</v>
      </c>
      <c r="D9" s="1">
        <v>7</v>
      </c>
      <c r="E9" s="1">
        <v>1</v>
      </c>
      <c r="F9" s="1"/>
      <c r="G9" s="5">
        <f t="shared" si="22"/>
        <v>29400</v>
      </c>
      <c r="H9" s="5">
        <f t="shared" si="0"/>
        <v>294000</v>
      </c>
      <c r="I9" s="1" t="s">
        <v>64</v>
      </c>
      <c r="J9" s="1">
        <v>7</v>
      </c>
      <c r="K9" s="1">
        <v>7</v>
      </c>
      <c r="L9" s="1"/>
      <c r="M9" s="1">
        <v>1</v>
      </c>
      <c r="N9" s="5">
        <f t="shared" si="10"/>
        <v>28000</v>
      </c>
      <c r="O9" s="5">
        <f t="shared" si="5"/>
        <v>196000</v>
      </c>
      <c r="P9" s="1"/>
      <c r="Q9" s="1"/>
      <c r="R9" s="1"/>
      <c r="S9" s="1"/>
      <c r="T9" s="1"/>
      <c r="U9" s="5">
        <f t="shared" si="11"/>
        <v>0</v>
      </c>
      <c r="V9" s="5">
        <f t="shared" si="6"/>
        <v>0</v>
      </c>
      <c r="W9" s="1"/>
      <c r="X9" s="1"/>
      <c r="Y9" s="1"/>
      <c r="Z9" s="1"/>
      <c r="AA9" s="1"/>
      <c r="AB9" s="5">
        <f t="shared" si="12"/>
        <v>0</v>
      </c>
      <c r="AC9" s="5">
        <f t="shared" si="7"/>
        <v>0</v>
      </c>
      <c r="AD9" s="1"/>
      <c r="AE9" s="1"/>
      <c r="AF9" s="1"/>
      <c r="AG9" s="1"/>
      <c r="AH9" s="1"/>
      <c r="AI9" s="5">
        <f t="shared" si="13"/>
        <v>0</v>
      </c>
      <c r="AJ9" s="5">
        <f t="shared" si="1"/>
        <v>0</v>
      </c>
      <c r="AK9" s="1" t="s">
        <v>48</v>
      </c>
      <c r="AL9" s="1">
        <v>3</v>
      </c>
      <c r="AM9" s="1">
        <v>7</v>
      </c>
      <c r="AN9" s="1"/>
      <c r="AO9" s="1">
        <v>1</v>
      </c>
      <c r="AP9" s="5">
        <f t="shared" si="14"/>
        <v>32000</v>
      </c>
      <c r="AQ9" s="5">
        <f t="shared" si="2"/>
        <v>96000</v>
      </c>
      <c r="AR9" s="1"/>
      <c r="AS9" s="1"/>
      <c r="AT9" s="1"/>
      <c r="AU9" s="1"/>
      <c r="AV9" s="1"/>
      <c r="AW9" s="5">
        <f t="shared" si="15"/>
        <v>0</v>
      </c>
      <c r="AX9" s="5">
        <f t="shared" si="23"/>
        <v>0</v>
      </c>
      <c r="AY9" s="1"/>
      <c r="AZ9" s="1"/>
      <c r="BA9" s="1"/>
      <c r="BB9" s="1"/>
      <c r="BC9" s="1"/>
      <c r="BD9" s="5">
        <f t="shared" si="16"/>
        <v>0</v>
      </c>
      <c r="BE9" s="5">
        <f t="shared" si="4"/>
        <v>0</v>
      </c>
      <c r="BF9" s="13">
        <f t="shared" si="17"/>
        <v>20</v>
      </c>
      <c r="BG9" s="1">
        <v>0.03</v>
      </c>
      <c r="BH9" s="14">
        <f t="shared" si="18"/>
        <v>17580</v>
      </c>
      <c r="BI9" s="14">
        <f t="shared" si="19"/>
        <v>603580</v>
      </c>
      <c r="BJ9" s="14">
        <f t="shared" si="20"/>
        <v>60358</v>
      </c>
      <c r="BK9" s="5">
        <f t="shared" si="21"/>
        <v>663938</v>
      </c>
    </row>
    <row r="10" spans="1:63" x14ac:dyDescent="0.7">
      <c r="A10" s="11" t="s">
        <v>216</v>
      </c>
      <c r="B10" s="11" t="s">
        <v>64</v>
      </c>
      <c r="C10" s="11">
        <v>30</v>
      </c>
      <c r="D10" s="11">
        <v>7</v>
      </c>
      <c r="E10" s="11"/>
      <c r="F10" s="11">
        <v>1</v>
      </c>
      <c r="G10" s="12">
        <f t="shared" si="22"/>
        <v>28000</v>
      </c>
      <c r="H10" s="12">
        <f t="shared" si="0"/>
        <v>840000</v>
      </c>
      <c r="I10" s="11" t="s">
        <v>240</v>
      </c>
      <c r="J10" s="11">
        <v>8</v>
      </c>
      <c r="K10" s="11">
        <v>3</v>
      </c>
      <c r="L10" s="11">
        <v>7</v>
      </c>
      <c r="M10" s="11"/>
      <c r="N10" s="12">
        <f t="shared" si="10"/>
        <v>44800</v>
      </c>
      <c r="O10" s="12">
        <f t="shared" si="5"/>
        <v>358400</v>
      </c>
      <c r="P10" s="11" t="s">
        <v>241</v>
      </c>
      <c r="Q10" s="11">
        <v>8</v>
      </c>
      <c r="R10" s="11">
        <v>9</v>
      </c>
      <c r="S10" s="11"/>
      <c r="T10" s="11"/>
      <c r="U10" s="12">
        <f t="shared" si="11"/>
        <v>31500</v>
      </c>
      <c r="V10" s="12">
        <f t="shared" si="6"/>
        <v>252000</v>
      </c>
      <c r="W10" s="11"/>
      <c r="X10" s="11"/>
      <c r="Y10" s="11"/>
      <c r="Z10" s="11"/>
      <c r="AA10" s="11"/>
      <c r="AB10" s="12">
        <f t="shared" si="12"/>
        <v>0</v>
      </c>
      <c r="AC10" s="12">
        <f t="shared" si="7"/>
        <v>0</v>
      </c>
      <c r="AD10" s="11"/>
      <c r="AE10" s="11"/>
      <c r="AF10" s="11"/>
      <c r="AG10" s="11"/>
      <c r="AH10" s="11"/>
      <c r="AI10" s="12">
        <f t="shared" si="13"/>
        <v>0</v>
      </c>
      <c r="AJ10" s="12">
        <f t="shared" si="1"/>
        <v>0</v>
      </c>
      <c r="AK10" s="11" t="s">
        <v>158</v>
      </c>
      <c r="AL10" s="11">
        <v>3</v>
      </c>
      <c r="AM10" s="11">
        <v>7</v>
      </c>
      <c r="AN10" s="11"/>
      <c r="AO10" s="11"/>
      <c r="AP10" s="12">
        <f t="shared" si="14"/>
        <v>28000</v>
      </c>
      <c r="AQ10" s="12">
        <f t="shared" si="2"/>
        <v>84000</v>
      </c>
      <c r="AR10" s="11"/>
      <c r="AS10" s="11"/>
      <c r="AT10" s="11"/>
      <c r="AU10" s="11"/>
      <c r="AV10" s="11"/>
      <c r="AW10" s="12">
        <f t="shared" si="15"/>
        <v>0</v>
      </c>
      <c r="AX10" s="12">
        <f t="shared" si="23"/>
        <v>0</v>
      </c>
      <c r="AY10" s="11"/>
      <c r="AZ10" s="11"/>
      <c r="BA10" s="11"/>
      <c r="BB10" s="11"/>
      <c r="BC10" s="11"/>
      <c r="BD10" s="12">
        <f t="shared" si="16"/>
        <v>0</v>
      </c>
      <c r="BE10" s="12">
        <f t="shared" si="4"/>
        <v>0</v>
      </c>
      <c r="BF10" s="11">
        <f t="shared" si="17"/>
        <v>49</v>
      </c>
      <c r="BG10" s="11">
        <v>7.0000000000000007E-2</v>
      </c>
      <c r="BH10" s="12">
        <f t="shared" si="18"/>
        <v>107408.00000000001</v>
      </c>
      <c r="BI10" s="12">
        <f t="shared" si="19"/>
        <v>1641808</v>
      </c>
      <c r="BJ10" s="12">
        <f t="shared" si="20"/>
        <v>164180.80000000002</v>
      </c>
      <c r="BK10" s="12">
        <f t="shared" si="21"/>
        <v>1805988.8</v>
      </c>
    </row>
    <row r="11" spans="1:63" x14ac:dyDescent="0.7">
      <c r="A11" s="1" t="s">
        <v>217</v>
      </c>
      <c r="B11" s="1" t="s">
        <v>143</v>
      </c>
      <c r="C11" s="1">
        <v>31</v>
      </c>
      <c r="D11" s="1">
        <v>7</v>
      </c>
      <c r="E11" s="1">
        <v>1</v>
      </c>
      <c r="F11" s="1"/>
      <c r="G11" s="5">
        <f t="shared" si="22"/>
        <v>29400</v>
      </c>
      <c r="H11" s="5">
        <f t="shared" si="0"/>
        <v>911400</v>
      </c>
      <c r="I11" s="1" t="s">
        <v>242</v>
      </c>
      <c r="J11" s="1">
        <v>1</v>
      </c>
      <c r="K11" s="1">
        <v>5</v>
      </c>
      <c r="L11" s="1">
        <v>1</v>
      </c>
      <c r="M11" s="1">
        <v>2</v>
      </c>
      <c r="N11" s="5">
        <f t="shared" si="10"/>
        <v>29400</v>
      </c>
      <c r="O11" s="5">
        <f t="shared" si="5"/>
        <v>29400</v>
      </c>
      <c r="P11" s="1"/>
      <c r="Q11" s="1"/>
      <c r="R11" s="1"/>
      <c r="S11" s="1"/>
      <c r="T11" s="1"/>
      <c r="U11" s="5">
        <f t="shared" si="11"/>
        <v>0</v>
      </c>
      <c r="V11" s="5">
        <f t="shared" si="6"/>
        <v>0</v>
      </c>
      <c r="W11" s="1"/>
      <c r="X11" s="1"/>
      <c r="Y11" s="1"/>
      <c r="Z11" s="1"/>
      <c r="AA11" s="1"/>
      <c r="AB11" s="5">
        <f t="shared" si="12"/>
        <v>0</v>
      </c>
      <c r="AC11" s="5">
        <f t="shared" si="7"/>
        <v>0</v>
      </c>
      <c r="AD11" s="1"/>
      <c r="AE11" s="1"/>
      <c r="AF11" s="1"/>
      <c r="AG11" s="1"/>
      <c r="AH11" s="1"/>
      <c r="AI11" s="5">
        <f t="shared" si="13"/>
        <v>0</v>
      </c>
      <c r="AJ11" s="5">
        <f t="shared" si="1"/>
        <v>0</v>
      </c>
      <c r="AK11" s="1" t="s">
        <v>48</v>
      </c>
      <c r="AL11" s="1">
        <v>2</v>
      </c>
      <c r="AM11" s="1">
        <v>7</v>
      </c>
      <c r="AN11" s="1">
        <v>1</v>
      </c>
      <c r="AO11" s="1"/>
      <c r="AP11" s="5">
        <f t="shared" si="14"/>
        <v>33600</v>
      </c>
      <c r="AQ11" s="5">
        <f t="shared" si="2"/>
        <v>67200</v>
      </c>
      <c r="AR11" s="1" t="s">
        <v>243</v>
      </c>
      <c r="AS11" s="1">
        <v>1</v>
      </c>
      <c r="AT11" s="1">
        <v>5</v>
      </c>
      <c r="AU11" s="1">
        <v>1</v>
      </c>
      <c r="AV11" s="1">
        <v>2</v>
      </c>
      <c r="AW11" s="5">
        <f t="shared" si="15"/>
        <v>33600</v>
      </c>
      <c r="AX11" s="5">
        <f t="shared" si="23"/>
        <v>33600</v>
      </c>
      <c r="AY11" s="1"/>
      <c r="AZ11" s="1"/>
      <c r="BA11" s="1"/>
      <c r="BB11" s="1"/>
      <c r="BC11" s="1"/>
      <c r="BD11" s="5">
        <f t="shared" si="16"/>
        <v>0</v>
      </c>
      <c r="BE11" s="5">
        <f t="shared" si="4"/>
        <v>0</v>
      </c>
      <c r="BF11" s="13">
        <f t="shared" si="17"/>
        <v>35</v>
      </c>
      <c r="BG11" s="1">
        <v>0.03</v>
      </c>
      <c r="BH11" s="14">
        <f t="shared" si="18"/>
        <v>31248</v>
      </c>
      <c r="BI11" s="14">
        <f t="shared" si="19"/>
        <v>1072848</v>
      </c>
      <c r="BJ11" s="14">
        <f t="shared" si="20"/>
        <v>107284.8</v>
      </c>
      <c r="BK11" s="5">
        <f t="shared" si="21"/>
        <v>1180132.8</v>
      </c>
    </row>
    <row r="12" spans="1:63" x14ac:dyDescent="0.7">
      <c r="A12" s="11" t="s">
        <v>218</v>
      </c>
      <c r="B12" s="11" t="s">
        <v>143</v>
      </c>
      <c r="C12" s="11">
        <v>7</v>
      </c>
      <c r="D12" s="11">
        <v>7</v>
      </c>
      <c r="E12" s="11">
        <v>1</v>
      </c>
      <c r="F12" s="11"/>
      <c r="G12" s="12">
        <f t="shared" si="22"/>
        <v>29400</v>
      </c>
      <c r="H12" s="12">
        <f t="shared" si="0"/>
        <v>205800</v>
      </c>
      <c r="I12" s="11"/>
      <c r="J12" s="11"/>
      <c r="K12" s="11"/>
      <c r="L12" s="11"/>
      <c r="M12" s="11"/>
      <c r="N12" s="12">
        <f t="shared" si="10"/>
        <v>0</v>
      </c>
      <c r="O12" s="12">
        <f t="shared" si="5"/>
        <v>0</v>
      </c>
      <c r="P12" s="11"/>
      <c r="Q12" s="11"/>
      <c r="R12" s="11"/>
      <c r="S12" s="11"/>
      <c r="T12" s="11"/>
      <c r="U12" s="12">
        <f t="shared" si="11"/>
        <v>0</v>
      </c>
      <c r="V12" s="12">
        <f t="shared" si="6"/>
        <v>0</v>
      </c>
      <c r="W12" s="11"/>
      <c r="X12" s="11"/>
      <c r="Y12" s="11"/>
      <c r="Z12" s="11"/>
      <c r="AA12" s="11"/>
      <c r="AB12" s="12">
        <f t="shared" si="12"/>
        <v>0</v>
      </c>
      <c r="AC12" s="12">
        <f t="shared" si="7"/>
        <v>0</v>
      </c>
      <c r="AD12" s="11"/>
      <c r="AE12" s="11"/>
      <c r="AF12" s="11"/>
      <c r="AG12" s="11"/>
      <c r="AH12" s="11"/>
      <c r="AI12" s="12">
        <f t="shared" si="13"/>
        <v>0</v>
      </c>
      <c r="AJ12" s="12">
        <f t="shared" si="1"/>
        <v>0</v>
      </c>
      <c r="AK12" s="11"/>
      <c r="AL12" s="11"/>
      <c r="AM12" s="11"/>
      <c r="AN12" s="11"/>
      <c r="AO12" s="11"/>
      <c r="AP12" s="12">
        <f t="shared" si="14"/>
        <v>0</v>
      </c>
      <c r="AQ12" s="12">
        <f t="shared" si="2"/>
        <v>0</v>
      </c>
      <c r="AR12" s="11"/>
      <c r="AS12" s="11"/>
      <c r="AT12" s="11"/>
      <c r="AU12" s="11"/>
      <c r="AV12" s="11"/>
      <c r="AW12" s="12">
        <f t="shared" si="15"/>
        <v>0</v>
      </c>
      <c r="AX12" s="12">
        <f t="shared" si="23"/>
        <v>0</v>
      </c>
      <c r="AY12" s="11"/>
      <c r="AZ12" s="11"/>
      <c r="BA12" s="11"/>
      <c r="BB12" s="11"/>
      <c r="BC12" s="11"/>
      <c r="BD12" s="12">
        <f t="shared" si="16"/>
        <v>0</v>
      </c>
      <c r="BE12" s="12">
        <f t="shared" si="4"/>
        <v>0</v>
      </c>
      <c r="BF12" s="11">
        <f t="shared" si="17"/>
        <v>7</v>
      </c>
      <c r="BG12" s="11">
        <v>0.04</v>
      </c>
      <c r="BH12" s="12">
        <f t="shared" si="18"/>
        <v>8232</v>
      </c>
      <c r="BI12" s="12">
        <f t="shared" si="19"/>
        <v>214032</v>
      </c>
      <c r="BJ12" s="12">
        <f t="shared" si="20"/>
        <v>21403.200000000001</v>
      </c>
      <c r="BK12" s="12">
        <f t="shared" si="21"/>
        <v>235435.2</v>
      </c>
    </row>
    <row r="13" spans="1:63" x14ac:dyDescent="0.7">
      <c r="A13" s="1" t="s">
        <v>219</v>
      </c>
      <c r="B13" s="1" t="s">
        <v>143</v>
      </c>
      <c r="C13" s="1">
        <v>36</v>
      </c>
      <c r="D13" s="1">
        <v>7</v>
      </c>
      <c r="E13" s="1">
        <v>1</v>
      </c>
      <c r="F13" s="1"/>
      <c r="G13" s="5">
        <f>3800*D13+4750*E13+F13*3800</f>
        <v>31350</v>
      </c>
      <c r="H13" s="5">
        <f t="shared" si="0"/>
        <v>1128600</v>
      </c>
      <c r="I13" s="1"/>
      <c r="J13" s="1"/>
      <c r="K13" s="1"/>
      <c r="L13" s="1"/>
      <c r="M13" s="1"/>
      <c r="N13" s="5">
        <f t="shared" si="10"/>
        <v>0</v>
      </c>
      <c r="O13" s="5">
        <f t="shared" si="5"/>
        <v>0</v>
      </c>
      <c r="P13" s="1"/>
      <c r="Q13" s="1"/>
      <c r="R13" s="1"/>
      <c r="S13" s="1"/>
      <c r="T13" s="1"/>
      <c r="U13" s="5">
        <f t="shared" si="11"/>
        <v>0</v>
      </c>
      <c r="V13" s="5">
        <f t="shared" si="6"/>
        <v>0</v>
      </c>
      <c r="W13" s="1"/>
      <c r="X13" s="1"/>
      <c r="Y13" s="1"/>
      <c r="Z13" s="1"/>
      <c r="AA13" s="1"/>
      <c r="AB13" s="5">
        <f t="shared" si="12"/>
        <v>0</v>
      </c>
      <c r="AC13" s="5">
        <f t="shared" si="7"/>
        <v>0</v>
      </c>
      <c r="AD13" s="1"/>
      <c r="AE13" s="1"/>
      <c r="AF13" s="1"/>
      <c r="AG13" s="1"/>
      <c r="AH13" s="1"/>
      <c r="AI13" s="5">
        <f t="shared" si="13"/>
        <v>0</v>
      </c>
      <c r="AJ13" s="5">
        <f t="shared" si="1"/>
        <v>0</v>
      </c>
      <c r="AK13" s="1" t="s">
        <v>48</v>
      </c>
      <c r="AL13" s="1">
        <v>4</v>
      </c>
      <c r="AM13" s="1">
        <v>7</v>
      </c>
      <c r="AN13" s="1">
        <v>1</v>
      </c>
      <c r="AO13" s="1"/>
      <c r="AP13" s="5">
        <f>3800*AM13+4750*AN13+3800*AO13</f>
        <v>31350</v>
      </c>
      <c r="AQ13" s="5">
        <f t="shared" si="2"/>
        <v>125400</v>
      </c>
      <c r="AR13" s="1" t="s">
        <v>260</v>
      </c>
      <c r="AS13" s="1"/>
      <c r="AT13" s="1"/>
      <c r="AU13" s="1"/>
      <c r="AV13" s="1"/>
      <c r="AW13" s="5">
        <v>3000</v>
      </c>
      <c r="AX13" s="5">
        <v>120000</v>
      </c>
      <c r="AY13" s="1" t="s">
        <v>262</v>
      </c>
      <c r="AZ13" s="1"/>
      <c r="BA13" s="1"/>
      <c r="BB13" s="1"/>
      <c r="BC13" s="1"/>
      <c r="BD13" s="5">
        <v>210000</v>
      </c>
      <c r="BE13" s="5">
        <v>210000</v>
      </c>
      <c r="BF13" s="13">
        <f t="shared" si="17"/>
        <v>40</v>
      </c>
      <c r="BG13" s="1"/>
      <c r="BH13" s="14">
        <f>(AQ13+AC13+V13+O13+H13+AJ13)*BG13</f>
        <v>0</v>
      </c>
      <c r="BI13" s="14">
        <f t="shared" si="19"/>
        <v>1584000</v>
      </c>
      <c r="BJ13" s="14">
        <f t="shared" si="20"/>
        <v>158400</v>
      </c>
      <c r="BK13" s="5">
        <f t="shared" si="21"/>
        <v>1742400</v>
      </c>
    </row>
    <row r="14" spans="1:63" x14ac:dyDescent="0.7">
      <c r="A14" s="11" t="s">
        <v>266</v>
      </c>
      <c r="B14" s="11" t="s">
        <v>189</v>
      </c>
      <c r="C14" s="11">
        <v>1</v>
      </c>
      <c r="D14" s="11">
        <v>10</v>
      </c>
      <c r="E14" s="11"/>
      <c r="F14" s="11"/>
      <c r="G14" s="12">
        <f t="shared" si="22"/>
        <v>35000</v>
      </c>
      <c r="H14" s="12">
        <f t="shared" si="0"/>
        <v>35000</v>
      </c>
      <c r="I14" s="11" t="s">
        <v>196</v>
      </c>
      <c r="J14" s="11">
        <v>5</v>
      </c>
      <c r="K14" s="11">
        <v>6</v>
      </c>
      <c r="L14" s="11">
        <v>1</v>
      </c>
      <c r="M14" s="11">
        <v>1</v>
      </c>
      <c r="N14" s="12">
        <f t="shared" si="10"/>
        <v>29400</v>
      </c>
      <c r="O14" s="12">
        <f t="shared" si="5"/>
        <v>147000</v>
      </c>
      <c r="P14" s="11"/>
      <c r="Q14" s="11"/>
      <c r="R14" s="11"/>
      <c r="S14" s="11"/>
      <c r="T14" s="11"/>
      <c r="U14" s="12">
        <f t="shared" si="11"/>
        <v>0</v>
      </c>
      <c r="V14" s="12">
        <f t="shared" si="6"/>
        <v>0</v>
      </c>
      <c r="W14" s="11"/>
      <c r="X14" s="11"/>
      <c r="Y14" s="11"/>
      <c r="Z14" s="11"/>
      <c r="AA14" s="11"/>
      <c r="AB14" s="12">
        <f t="shared" si="12"/>
        <v>0</v>
      </c>
      <c r="AC14" s="12">
        <f t="shared" si="7"/>
        <v>0</v>
      </c>
      <c r="AD14" s="11"/>
      <c r="AE14" s="11"/>
      <c r="AF14" s="11"/>
      <c r="AG14" s="11"/>
      <c r="AH14" s="11"/>
      <c r="AI14" s="12">
        <f t="shared" si="13"/>
        <v>0</v>
      </c>
      <c r="AJ14" s="12">
        <f t="shared" si="1"/>
        <v>0</v>
      </c>
      <c r="AK14" s="11" t="s">
        <v>186</v>
      </c>
      <c r="AL14" s="11">
        <v>2</v>
      </c>
      <c r="AM14" s="11">
        <v>6</v>
      </c>
      <c r="AN14" s="11">
        <v>1</v>
      </c>
      <c r="AO14" s="11">
        <v>1</v>
      </c>
      <c r="AP14" s="12">
        <f t="shared" si="14"/>
        <v>33600</v>
      </c>
      <c r="AQ14" s="12">
        <f t="shared" si="2"/>
        <v>67200</v>
      </c>
      <c r="AR14" s="11"/>
      <c r="AS14" s="11"/>
      <c r="AT14" s="11"/>
      <c r="AU14" s="11"/>
      <c r="AV14" s="11"/>
      <c r="AW14" s="12">
        <f t="shared" si="15"/>
        <v>0</v>
      </c>
      <c r="AX14" s="12">
        <f t="shared" si="23"/>
        <v>0</v>
      </c>
      <c r="AY14" s="11"/>
      <c r="AZ14" s="11"/>
      <c r="BA14" s="11"/>
      <c r="BB14" s="11"/>
      <c r="BC14" s="11"/>
      <c r="BD14" s="12">
        <f t="shared" si="16"/>
        <v>0</v>
      </c>
      <c r="BE14" s="12">
        <f t="shared" si="4"/>
        <v>0</v>
      </c>
      <c r="BF14" s="11">
        <f t="shared" si="17"/>
        <v>8</v>
      </c>
      <c r="BG14" s="11">
        <v>0.05</v>
      </c>
      <c r="BH14" s="12">
        <f t="shared" si="18"/>
        <v>12460</v>
      </c>
      <c r="BI14" s="12">
        <f t="shared" si="19"/>
        <v>261660</v>
      </c>
      <c r="BJ14" s="12">
        <f t="shared" si="20"/>
        <v>26166</v>
      </c>
      <c r="BK14" s="12">
        <f t="shared" si="21"/>
        <v>287826</v>
      </c>
    </row>
    <row r="15" spans="1:63" x14ac:dyDescent="0.7">
      <c r="A15" s="1" t="s">
        <v>220</v>
      </c>
      <c r="B15" s="1" t="s">
        <v>175</v>
      </c>
      <c r="C15" s="1">
        <v>8</v>
      </c>
      <c r="D15" s="1">
        <v>6</v>
      </c>
      <c r="E15" s="1">
        <v>2</v>
      </c>
      <c r="F15" s="1"/>
      <c r="G15" s="5">
        <f t="shared" si="22"/>
        <v>30800</v>
      </c>
      <c r="H15" s="5">
        <f t="shared" si="0"/>
        <v>246400</v>
      </c>
      <c r="I15" s="1"/>
      <c r="J15" s="1"/>
      <c r="K15" s="1"/>
      <c r="L15" s="1"/>
      <c r="M15" s="1"/>
      <c r="N15" s="5">
        <f t="shared" si="10"/>
        <v>0</v>
      </c>
      <c r="O15" s="5">
        <f t="shared" si="5"/>
        <v>0</v>
      </c>
      <c r="P15" s="1"/>
      <c r="Q15" s="1"/>
      <c r="R15" s="1"/>
      <c r="S15" s="1"/>
      <c r="T15" s="1"/>
      <c r="U15" s="5">
        <f t="shared" si="11"/>
        <v>0</v>
      </c>
      <c r="V15" s="5">
        <f t="shared" si="6"/>
        <v>0</v>
      </c>
      <c r="W15" s="1"/>
      <c r="X15" s="1"/>
      <c r="Y15" s="1"/>
      <c r="Z15" s="1"/>
      <c r="AA15" s="1"/>
      <c r="AB15" s="5">
        <f t="shared" si="12"/>
        <v>0</v>
      </c>
      <c r="AC15" s="5">
        <f t="shared" si="7"/>
        <v>0</v>
      </c>
      <c r="AD15" s="1"/>
      <c r="AE15" s="1"/>
      <c r="AF15" s="1"/>
      <c r="AG15" s="1"/>
      <c r="AH15" s="1"/>
      <c r="AI15" s="5">
        <f t="shared" si="13"/>
        <v>0</v>
      </c>
      <c r="AJ15" s="5">
        <f t="shared" si="1"/>
        <v>0</v>
      </c>
      <c r="AK15" s="1" t="s">
        <v>51</v>
      </c>
      <c r="AL15" s="1">
        <v>1</v>
      </c>
      <c r="AM15" s="1">
        <v>7</v>
      </c>
      <c r="AN15" s="1">
        <v>2</v>
      </c>
      <c r="AO15" s="1"/>
      <c r="AP15" s="5">
        <f t="shared" si="14"/>
        <v>39200</v>
      </c>
      <c r="AQ15" s="5">
        <f t="shared" si="2"/>
        <v>39200</v>
      </c>
      <c r="AR15" s="1"/>
      <c r="AS15" s="1"/>
      <c r="AT15" s="1"/>
      <c r="AU15" s="1"/>
      <c r="AV15" s="1"/>
      <c r="AW15" s="5">
        <f t="shared" si="15"/>
        <v>0</v>
      </c>
      <c r="AX15" s="5">
        <f t="shared" si="23"/>
        <v>0</v>
      </c>
      <c r="AY15" s="1"/>
      <c r="AZ15" s="1"/>
      <c r="BA15" s="1"/>
      <c r="BB15" s="1"/>
      <c r="BC15" s="1"/>
      <c r="BD15" s="5">
        <f t="shared" si="16"/>
        <v>0</v>
      </c>
      <c r="BE15" s="5">
        <f t="shared" si="4"/>
        <v>0</v>
      </c>
      <c r="BF15" s="13">
        <f t="shared" si="17"/>
        <v>9</v>
      </c>
      <c r="BG15" s="1">
        <v>7.0000000000000007E-2</v>
      </c>
      <c r="BH15" s="14">
        <f t="shared" si="18"/>
        <v>19992.000000000004</v>
      </c>
      <c r="BI15" s="14">
        <f t="shared" si="19"/>
        <v>305592</v>
      </c>
      <c r="BJ15" s="14">
        <f t="shared" si="20"/>
        <v>30559.200000000001</v>
      </c>
      <c r="BK15" s="5">
        <f t="shared" si="21"/>
        <v>336151.2</v>
      </c>
    </row>
    <row r="16" spans="1:63" x14ac:dyDescent="0.7">
      <c r="A16" s="11" t="s">
        <v>221</v>
      </c>
      <c r="B16" s="11" t="s">
        <v>82</v>
      </c>
      <c r="C16" s="11">
        <v>1</v>
      </c>
      <c r="D16" s="11">
        <v>7</v>
      </c>
      <c r="E16" s="11">
        <v>2</v>
      </c>
      <c r="F16" s="11"/>
      <c r="G16" s="12">
        <f t="shared" si="22"/>
        <v>34300</v>
      </c>
      <c r="H16" s="12">
        <f t="shared" si="0"/>
        <v>34300</v>
      </c>
      <c r="I16" s="11" t="s">
        <v>175</v>
      </c>
      <c r="J16" s="11">
        <v>4</v>
      </c>
      <c r="K16" s="11">
        <v>6</v>
      </c>
      <c r="L16" s="11">
        <v>2</v>
      </c>
      <c r="M16" s="11"/>
      <c r="N16" s="12">
        <f t="shared" si="10"/>
        <v>30800</v>
      </c>
      <c r="O16" s="12">
        <f t="shared" si="5"/>
        <v>123200</v>
      </c>
      <c r="P16" s="11"/>
      <c r="Q16" s="11"/>
      <c r="R16" s="11"/>
      <c r="S16" s="11"/>
      <c r="T16" s="11"/>
      <c r="U16" s="12">
        <f t="shared" si="11"/>
        <v>0</v>
      </c>
      <c r="V16" s="12">
        <f t="shared" si="6"/>
        <v>0</v>
      </c>
      <c r="W16" s="11"/>
      <c r="X16" s="11"/>
      <c r="Y16" s="11"/>
      <c r="Z16" s="11"/>
      <c r="AA16" s="11"/>
      <c r="AB16" s="12">
        <f t="shared" si="12"/>
        <v>0</v>
      </c>
      <c r="AC16" s="12">
        <f t="shared" si="7"/>
        <v>0</v>
      </c>
      <c r="AD16" s="11"/>
      <c r="AE16" s="11"/>
      <c r="AF16" s="11"/>
      <c r="AG16" s="11"/>
      <c r="AH16" s="11"/>
      <c r="AI16" s="12">
        <f t="shared" si="13"/>
        <v>0</v>
      </c>
      <c r="AJ16" s="12">
        <f t="shared" si="1"/>
        <v>0</v>
      </c>
      <c r="AK16" s="11"/>
      <c r="AL16" s="11"/>
      <c r="AM16" s="11"/>
      <c r="AN16" s="11"/>
      <c r="AO16" s="11"/>
      <c r="AP16" s="12">
        <f t="shared" si="14"/>
        <v>0</v>
      </c>
      <c r="AQ16" s="12">
        <f t="shared" si="2"/>
        <v>0</v>
      </c>
      <c r="AR16" s="11"/>
      <c r="AS16" s="11"/>
      <c r="AT16" s="11"/>
      <c r="AU16" s="11"/>
      <c r="AV16" s="11"/>
      <c r="AW16" s="12">
        <f t="shared" si="15"/>
        <v>0</v>
      </c>
      <c r="AX16" s="12">
        <f t="shared" si="23"/>
        <v>0</v>
      </c>
      <c r="AY16" s="11"/>
      <c r="AZ16" s="11"/>
      <c r="BA16" s="11"/>
      <c r="BB16" s="11"/>
      <c r="BC16" s="11"/>
      <c r="BD16" s="12">
        <f t="shared" si="16"/>
        <v>0</v>
      </c>
      <c r="BE16" s="12">
        <f t="shared" si="4"/>
        <v>0</v>
      </c>
      <c r="BF16" s="11">
        <f t="shared" si="17"/>
        <v>5</v>
      </c>
      <c r="BG16" s="11">
        <v>7.0000000000000007E-2</v>
      </c>
      <c r="BH16" s="12">
        <f t="shared" si="18"/>
        <v>11025.000000000002</v>
      </c>
      <c r="BI16" s="12">
        <f t="shared" si="19"/>
        <v>168525</v>
      </c>
      <c r="BJ16" s="12">
        <f t="shared" si="20"/>
        <v>16852.5</v>
      </c>
      <c r="BK16" s="12">
        <f t="shared" si="21"/>
        <v>185377.5</v>
      </c>
    </row>
    <row r="17" spans="1:63" ht="16.5" customHeight="1" x14ac:dyDescent="0.7">
      <c r="A17" s="1" t="s">
        <v>222</v>
      </c>
      <c r="B17" s="1" t="s">
        <v>175</v>
      </c>
      <c r="C17" s="1">
        <v>9</v>
      </c>
      <c r="D17" s="1">
        <v>6</v>
      </c>
      <c r="E17" s="1">
        <v>2</v>
      </c>
      <c r="F17" s="1"/>
      <c r="G17" s="5">
        <f t="shared" si="22"/>
        <v>30800</v>
      </c>
      <c r="H17" s="5">
        <f t="shared" si="0"/>
        <v>277200</v>
      </c>
      <c r="I17" s="1"/>
      <c r="J17" s="1"/>
      <c r="K17" s="1"/>
      <c r="L17" s="1"/>
      <c r="M17" s="1"/>
      <c r="N17" s="5">
        <f t="shared" si="10"/>
        <v>0</v>
      </c>
      <c r="O17" s="5">
        <f t="shared" si="5"/>
        <v>0</v>
      </c>
      <c r="P17" s="1"/>
      <c r="Q17" s="1"/>
      <c r="R17" s="1"/>
      <c r="S17" s="1"/>
      <c r="T17" s="1"/>
      <c r="U17" s="5">
        <f t="shared" si="11"/>
        <v>0</v>
      </c>
      <c r="V17" s="5">
        <f t="shared" si="6"/>
        <v>0</v>
      </c>
      <c r="W17" s="1"/>
      <c r="X17" s="1"/>
      <c r="Y17" s="1"/>
      <c r="Z17" s="1"/>
      <c r="AA17" s="1"/>
      <c r="AB17" s="5">
        <f t="shared" si="12"/>
        <v>0</v>
      </c>
      <c r="AC17" s="5">
        <f t="shared" si="7"/>
        <v>0</v>
      </c>
      <c r="AD17" s="1"/>
      <c r="AE17" s="1"/>
      <c r="AF17" s="1"/>
      <c r="AG17" s="1"/>
      <c r="AH17" s="1"/>
      <c r="AI17" s="5">
        <f t="shared" si="13"/>
        <v>0</v>
      </c>
      <c r="AJ17" s="5">
        <f t="shared" si="1"/>
        <v>0</v>
      </c>
      <c r="AK17" s="1" t="s">
        <v>51</v>
      </c>
      <c r="AL17" s="1">
        <v>1</v>
      </c>
      <c r="AM17" s="1">
        <v>7</v>
      </c>
      <c r="AN17" s="1">
        <v>2</v>
      </c>
      <c r="AO17" s="1"/>
      <c r="AP17" s="5">
        <f t="shared" si="14"/>
        <v>39200</v>
      </c>
      <c r="AQ17" s="5">
        <f t="shared" si="2"/>
        <v>39200</v>
      </c>
      <c r="AR17" s="1"/>
      <c r="AS17" s="1"/>
      <c r="AT17" s="1"/>
      <c r="AU17" s="1"/>
      <c r="AV17" s="1"/>
      <c r="AW17" s="5">
        <f t="shared" si="15"/>
        <v>0</v>
      </c>
      <c r="AX17" s="5">
        <f t="shared" si="23"/>
        <v>0</v>
      </c>
      <c r="AY17" s="1"/>
      <c r="AZ17" s="1"/>
      <c r="BA17" s="1"/>
      <c r="BB17" s="1"/>
      <c r="BC17" s="1"/>
      <c r="BD17" s="5">
        <f t="shared" si="16"/>
        <v>0</v>
      </c>
      <c r="BE17" s="5">
        <f t="shared" si="4"/>
        <v>0</v>
      </c>
      <c r="BF17" s="13">
        <f t="shared" si="17"/>
        <v>10</v>
      </c>
      <c r="BG17" s="1">
        <v>7.0000000000000007E-2</v>
      </c>
      <c r="BH17" s="14">
        <f t="shared" si="18"/>
        <v>22148.000000000004</v>
      </c>
      <c r="BI17" s="14">
        <f t="shared" si="19"/>
        <v>338548</v>
      </c>
      <c r="BJ17" s="14">
        <f t="shared" si="20"/>
        <v>33854.800000000003</v>
      </c>
      <c r="BK17" s="5">
        <f t="shared" si="21"/>
        <v>372402.8</v>
      </c>
    </row>
    <row r="18" spans="1:63" x14ac:dyDescent="0.7">
      <c r="A18" s="11" t="s">
        <v>200</v>
      </c>
      <c r="B18" s="11" t="s">
        <v>82</v>
      </c>
      <c r="C18" s="11">
        <v>17</v>
      </c>
      <c r="D18" s="11">
        <v>7</v>
      </c>
      <c r="E18" s="11">
        <v>2</v>
      </c>
      <c r="F18" s="11"/>
      <c r="G18" s="12">
        <f t="shared" si="22"/>
        <v>34300</v>
      </c>
      <c r="H18" s="12">
        <f t="shared" si="0"/>
        <v>583100</v>
      </c>
      <c r="I18" s="11" t="s">
        <v>143</v>
      </c>
      <c r="J18" s="11">
        <v>11</v>
      </c>
      <c r="K18" s="11">
        <v>7</v>
      </c>
      <c r="L18" s="11">
        <v>1</v>
      </c>
      <c r="M18" s="11"/>
      <c r="N18" s="12">
        <f t="shared" si="10"/>
        <v>29400</v>
      </c>
      <c r="O18" s="12">
        <f t="shared" si="5"/>
        <v>323400</v>
      </c>
      <c r="P18" s="11"/>
      <c r="Q18" s="11"/>
      <c r="R18" s="11"/>
      <c r="S18" s="11"/>
      <c r="T18" s="11"/>
      <c r="U18" s="12">
        <f t="shared" si="11"/>
        <v>0</v>
      </c>
      <c r="V18" s="12">
        <f t="shared" si="6"/>
        <v>0</v>
      </c>
      <c r="W18" s="11"/>
      <c r="X18" s="11"/>
      <c r="Y18" s="11"/>
      <c r="Z18" s="11"/>
      <c r="AA18" s="11"/>
      <c r="AB18" s="12">
        <f t="shared" si="12"/>
        <v>0</v>
      </c>
      <c r="AC18" s="12">
        <f t="shared" si="7"/>
        <v>0</v>
      </c>
      <c r="AD18" s="11"/>
      <c r="AE18" s="11"/>
      <c r="AF18" s="11"/>
      <c r="AG18" s="11"/>
      <c r="AH18" s="11"/>
      <c r="AI18" s="12">
        <f t="shared" si="13"/>
        <v>0</v>
      </c>
      <c r="AJ18" s="12">
        <f t="shared" si="1"/>
        <v>0</v>
      </c>
      <c r="AK18" s="11" t="s">
        <v>51</v>
      </c>
      <c r="AL18" s="11">
        <v>4</v>
      </c>
      <c r="AM18" s="11">
        <v>7</v>
      </c>
      <c r="AN18" s="11">
        <v>2</v>
      </c>
      <c r="AO18" s="11"/>
      <c r="AP18" s="12">
        <f t="shared" si="14"/>
        <v>39200</v>
      </c>
      <c r="AQ18" s="12">
        <f t="shared" si="2"/>
        <v>156800</v>
      </c>
      <c r="AR18" s="11"/>
      <c r="AS18" s="11"/>
      <c r="AT18" s="11"/>
      <c r="AU18" s="11"/>
      <c r="AV18" s="11"/>
      <c r="AW18" s="12">
        <f t="shared" si="15"/>
        <v>0</v>
      </c>
      <c r="AX18" s="12">
        <f t="shared" si="23"/>
        <v>0</v>
      </c>
      <c r="AY18" s="11"/>
      <c r="AZ18" s="11"/>
      <c r="BA18" s="11"/>
      <c r="BB18" s="11"/>
      <c r="BC18" s="11"/>
      <c r="BD18" s="12">
        <f t="shared" si="16"/>
        <v>0</v>
      </c>
      <c r="BE18" s="12">
        <f t="shared" si="4"/>
        <v>0</v>
      </c>
      <c r="BF18" s="11">
        <f t="shared" si="17"/>
        <v>32</v>
      </c>
      <c r="BG18" s="11">
        <v>0.05</v>
      </c>
      <c r="BH18" s="12">
        <f t="shared" si="18"/>
        <v>53165</v>
      </c>
      <c r="BI18" s="12">
        <f t="shared" si="19"/>
        <v>1116465</v>
      </c>
      <c r="BJ18" s="12">
        <f t="shared" si="20"/>
        <v>111646.5</v>
      </c>
      <c r="BK18" s="12">
        <f t="shared" si="21"/>
        <v>1228111.5</v>
      </c>
    </row>
    <row r="19" spans="1:63" x14ac:dyDescent="0.7">
      <c r="A19" s="1" t="s">
        <v>223</v>
      </c>
      <c r="B19" s="1" t="s">
        <v>143</v>
      </c>
      <c r="C19" s="1">
        <v>10</v>
      </c>
      <c r="D19" s="1">
        <v>7</v>
      </c>
      <c r="E19" s="1">
        <v>1</v>
      </c>
      <c r="F19" s="1"/>
      <c r="G19" s="5">
        <f t="shared" si="22"/>
        <v>29400</v>
      </c>
      <c r="H19" s="5">
        <f t="shared" si="0"/>
        <v>294000</v>
      </c>
      <c r="I19" s="1" t="s">
        <v>175</v>
      </c>
      <c r="J19" s="1">
        <v>6</v>
      </c>
      <c r="K19" s="1">
        <v>6</v>
      </c>
      <c r="L19" s="1">
        <v>2</v>
      </c>
      <c r="M19" s="1"/>
      <c r="N19" s="5">
        <f t="shared" si="10"/>
        <v>30800</v>
      </c>
      <c r="O19" s="5">
        <f t="shared" si="5"/>
        <v>184800</v>
      </c>
      <c r="P19" s="1" t="s">
        <v>82</v>
      </c>
      <c r="Q19" s="1">
        <v>8</v>
      </c>
      <c r="R19" s="1">
        <v>7</v>
      </c>
      <c r="S19" s="1">
        <v>2</v>
      </c>
      <c r="T19" s="1"/>
      <c r="U19" s="5">
        <f t="shared" si="11"/>
        <v>34300</v>
      </c>
      <c r="V19" s="5">
        <f t="shared" si="6"/>
        <v>274400</v>
      </c>
      <c r="W19" s="1"/>
      <c r="X19" s="1"/>
      <c r="Y19" s="1"/>
      <c r="Z19" s="1"/>
      <c r="AA19" s="1"/>
      <c r="AB19" s="5">
        <f t="shared" si="12"/>
        <v>0</v>
      </c>
      <c r="AC19" s="5">
        <f t="shared" si="7"/>
        <v>0</v>
      </c>
      <c r="AD19" s="1"/>
      <c r="AE19" s="1"/>
      <c r="AF19" s="1"/>
      <c r="AG19" s="1"/>
      <c r="AH19" s="1"/>
      <c r="AI19" s="5">
        <f t="shared" si="13"/>
        <v>0</v>
      </c>
      <c r="AJ19" s="5">
        <f t="shared" si="1"/>
        <v>0</v>
      </c>
      <c r="AK19" s="1" t="s">
        <v>48</v>
      </c>
      <c r="AL19" s="1">
        <v>1</v>
      </c>
      <c r="AM19" s="1">
        <v>7</v>
      </c>
      <c r="AN19" s="1">
        <v>1</v>
      </c>
      <c r="AO19" s="1"/>
      <c r="AP19" s="5">
        <f t="shared" si="14"/>
        <v>33600</v>
      </c>
      <c r="AQ19" s="5">
        <f t="shared" si="2"/>
        <v>33600</v>
      </c>
      <c r="AR19" s="1" t="s">
        <v>51</v>
      </c>
      <c r="AS19" s="1">
        <v>2</v>
      </c>
      <c r="AT19" s="1">
        <v>7</v>
      </c>
      <c r="AU19" s="1">
        <v>2</v>
      </c>
      <c r="AV19" s="1"/>
      <c r="AW19" s="5">
        <f t="shared" si="15"/>
        <v>39200</v>
      </c>
      <c r="AX19" s="5">
        <f>AW19*AS19</f>
        <v>78400</v>
      </c>
      <c r="AY19" s="1"/>
      <c r="AZ19" s="1"/>
      <c r="BA19" s="1"/>
      <c r="BB19" s="1"/>
      <c r="BC19" s="1"/>
      <c r="BD19" s="5">
        <f t="shared" si="16"/>
        <v>0</v>
      </c>
      <c r="BE19" s="5">
        <f t="shared" si="4"/>
        <v>0</v>
      </c>
      <c r="BF19" s="13">
        <f t="shared" si="17"/>
        <v>27</v>
      </c>
      <c r="BG19" s="1">
        <v>7.0000000000000007E-2</v>
      </c>
      <c r="BH19" s="14">
        <f t="shared" si="18"/>
        <v>60564.000000000007</v>
      </c>
      <c r="BI19" s="14">
        <f t="shared" si="19"/>
        <v>925764</v>
      </c>
      <c r="BJ19" s="14">
        <f t="shared" si="20"/>
        <v>92576.400000000009</v>
      </c>
      <c r="BK19" s="5">
        <f t="shared" si="21"/>
        <v>1018340.4</v>
      </c>
    </row>
    <row r="20" spans="1:63" x14ac:dyDescent="0.7">
      <c r="A20" s="11" t="s">
        <v>224</v>
      </c>
      <c r="B20" s="11" t="s">
        <v>188</v>
      </c>
      <c r="C20" s="11">
        <v>5</v>
      </c>
      <c r="D20" s="11">
        <v>6</v>
      </c>
      <c r="E20" s="11"/>
      <c r="F20" s="11">
        <v>2</v>
      </c>
      <c r="G20" s="12">
        <f t="shared" si="22"/>
        <v>28000</v>
      </c>
      <c r="H20" s="12">
        <f t="shared" si="0"/>
        <v>140000</v>
      </c>
      <c r="I20" s="11" t="s">
        <v>189</v>
      </c>
      <c r="J20" s="11">
        <v>1</v>
      </c>
      <c r="K20" s="11">
        <v>10</v>
      </c>
      <c r="L20" s="11"/>
      <c r="M20" s="11"/>
      <c r="N20" s="12">
        <f t="shared" si="10"/>
        <v>35000</v>
      </c>
      <c r="O20" s="12">
        <f t="shared" si="5"/>
        <v>35000</v>
      </c>
      <c r="P20" s="11" t="s">
        <v>196</v>
      </c>
      <c r="Q20" s="11">
        <v>1</v>
      </c>
      <c r="R20" s="11">
        <v>6</v>
      </c>
      <c r="S20" s="11">
        <v>1</v>
      </c>
      <c r="T20" s="11">
        <v>1</v>
      </c>
      <c r="U20" s="12">
        <f t="shared" si="11"/>
        <v>29400</v>
      </c>
      <c r="V20" s="12">
        <f t="shared" si="6"/>
        <v>29400</v>
      </c>
      <c r="W20" s="11"/>
      <c r="X20" s="11"/>
      <c r="Y20" s="11"/>
      <c r="Z20" s="11"/>
      <c r="AA20" s="11"/>
      <c r="AB20" s="12">
        <f t="shared" si="12"/>
        <v>0</v>
      </c>
      <c r="AC20" s="12">
        <f t="shared" si="7"/>
        <v>0</v>
      </c>
      <c r="AD20" s="11"/>
      <c r="AE20" s="11"/>
      <c r="AF20" s="11"/>
      <c r="AG20" s="11"/>
      <c r="AH20" s="11"/>
      <c r="AI20" s="12">
        <f t="shared" si="13"/>
        <v>0</v>
      </c>
      <c r="AJ20" s="12">
        <f t="shared" si="1"/>
        <v>0</v>
      </c>
      <c r="AK20" s="11" t="s">
        <v>187</v>
      </c>
      <c r="AL20" s="11">
        <v>2</v>
      </c>
      <c r="AM20" s="11">
        <v>6</v>
      </c>
      <c r="AN20" s="11"/>
      <c r="AO20" s="11">
        <v>2</v>
      </c>
      <c r="AP20" s="12">
        <f t="shared" si="14"/>
        <v>32000</v>
      </c>
      <c r="AQ20" s="12">
        <f t="shared" si="2"/>
        <v>64000</v>
      </c>
      <c r="AR20" s="11"/>
      <c r="AS20" s="11"/>
      <c r="AT20" s="11"/>
      <c r="AU20" s="11"/>
      <c r="AV20" s="11"/>
      <c r="AW20" s="12">
        <f t="shared" si="15"/>
        <v>0</v>
      </c>
      <c r="AX20" s="12">
        <f t="shared" si="23"/>
        <v>0</v>
      </c>
      <c r="AY20" s="11"/>
      <c r="AZ20" s="11"/>
      <c r="BA20" s="11"/>
      <c r="BB20" s="11"/>
      <c r="BC20" s="11"/>
      <c r="BD20" s="12">
        <f t="shared" si="16"/>
        <v>0</v>
      </c>
      <c r="BE20" s="12">
        <f t="shared" si="4"/>
        <v>0</v>
      </c>
      <c r="BF20" s="11">
        <f t="shared" si="17"/>
        <v>9</v>
      </c>
      <c r="BG20" s="11">
        <v>0.05</v>
      </c>
      <c r="BH20" s="12">
        <f t="shared" si="18"/>
        <v>13420</v>
      </c>
      <c r="BI20" s="12">
        <f t="shared" si="19"/>
        <v>281820</v>
      </c>
      <c r="BJ20" s="12">
        <f t="shared" si="20"/>
        <v>28182</v>
      </c>
      <c r="BK20" s="12">
        <f t="shared" si="21"/>
        <v>310002</v>
      </c>
    </row>
    <row r="21" spans="1:63" x14ac:dyDescent="0.7">
      <c r="A21" s="1" t="s">
        <v>193</v>
      </c>
      <c r="B21" s="1" t="s">
        <v>64</v>
      </c>
      <c r="C21" s="1">
        <v>4</v>
      </c>
      <c r="D21" s="1">
        <v>7</v>
      </c>
      <c r="E21" s="1"/>
      <c r="F21" s="1">
        <v>1</v>
      </c>
      <c r="G21" s="5">
        <f t="shared" si="22"/>
        <v>28000</v>
      </c>
      <c r="H21" s="5">
        <f t="shared" si="0"/>
        <v>112000</v>
      </c>
      <c r="I21" s="1" t="s">
        <v>194</v>
      </c>
      <c r="J21" s="1">
        <v>2</v>
      </c>
      <c r="K21" s="1">
        <v>6</v>
      </c>
      <c r="L21" s="1"/>
      <c r="M21" s="1">
        <v>2</v>
      </c>
      <c r="N21" s="5">
        <f t="shared" si="10"/>
        <v>28000</v>
      </c>
      <c r="O21" s="5">
        <f t="shared" si="5"/>
        <v>56000</v>
      </c>
      <c r="P21" s="1"/>
      <c r="Q21" s="1"/>
      <c r="R21" s="1"/>
      <c r="S21" s="1"/>
      <c r="T21" s="1"/>
      <c r="U21" s="5">
        <f t="shared" si="11"/>
        <v>0</v>
      </c>
      <c r="V21" s="5">
        <f t="shared" si="6"/>
        <v>0</v>
      </c>
      <c r="W21" s="1"/>
      <c r="X21" s="1"/>
      <c r="Y21" s="1"/>
      <c r="Z21" s="1"/>
      <c r="AA21" s="1"/>
      <c r="AB21" s="5">
        <f t="shared" si="12"/>
        <v>0</v>
      </c>
      <c r="AC21" s="5">
        <f t="shared" si="7"/>
        <v>0</v>
      </c>
      <c r="AD21" s="1"/>
      <c r="AE21" s="1"/>
      <c r="AF21" s="1"/>
      <c r="AG21" s="1"/>
      <c r="AH21" s="1"/>
      <c r="AI21" s="5">
        <f t="shared" si="13"/>
        <v>0</v>
      </c>
      <c r="AJ21" s="5">
        <f t="shared" si="1"/>
        <v>0</v>
      </c>
      <c r="AK21" s="1"/>
      <c r="AL21" s="1"/>
      <c r="AM21" s="1"/>
      <c r="AN21" s="1"/>
      <c r="AO21" s="1"/>
      <c r="AP21" s="5">
        <f t="shared" si="14"/>
        <v>0</v>
      </c>
      <c r="AQ21" s="5">
        <f t="shared" si="2"/>
        <v>0</v>
      </c>
      <c r="AR21" s="1"/>
      <c r="AS21" s="1"/>
      <c r="AT21" s="1"/>
      <c r="AU21" s="1"/>
      <c r="AV21" s="1"/>
      <c r="AW21" s="5">
        <f t="shared" si="15"/>
        <v>0</v>
      </c>
      <c r="AX21" s="5">
        <f t="shared" si="23"/>
        <v>0</v>
      </c>
      <c r="AY21" s="1"/>
      <c r="AZ21" s="1"/>
      <c r="BA21" s="1"/>
      <c r="BB21" s="1"/>
      <c r="BC21" s="1"/>
      <c r="BD21" s="5">
        <f t="shared" si="16"/>
        <v>0</v>
      </c>
      <c r="BE21" s="5">
        <f t="shared" si="4"/>
        <v>0</v>
      </c>
      <c r="BF21" s="13">
        <f t="shared" si="17"/>
        <v>6</v>
      </c>
      <c r="BG21" s="1">
        <v>0.05</v>
      </c>
      <c r="BH21" s="14">
        <f t="shared" si="18"/>
        <v>8400</v>
      </c>
      <c r="BI21" s="14">
        <f t="shared" si="19"/>
        <v>176400</v>
      </c>
      <c r="BJ21" s="14">
        <f t="shared" si="20"/>
        <v>17640</v>
      </c>
      <c r="BK21" s="5">
        <f t="shared" si="21"/>
        <v>194040</v>
      </c>
    </row>
    <row r="22" spans="1:63" x14ac:dyDescent="0.7">
      <c r="A22" s="11" t="s">
        <v>225</v>
      </c>
      <c r="B22" s="11" t="s">
        <v>64</v>
      </c>
      <c r="C22" s="11">
        <v>7</v>
      </c>
      <c r="D22" s="11">
        <v>7</v>
      </c>
      <c r="E22" s="11"/>
      <c r="F22" s="11">
        <v>1</v>
      </c>
      <c r="G22" s="12">
        <f t="shared" si="22"/>
        <v>28000</v>
      </c>
      <c r="H22" s="12">
        <f t="shared" si="0"/>
        <v>196000</v>
      </c>
      <c r="I22" s="11"/>
      <c r="J22" s="11"/>
      <c r="K22" s="11"/>
      <c r="L22" s="11"/>
      <c r="M22" s="11"/>
      <c r="N22" s="12">
        <f t="shared" si="10"/>
        <v>0</v>
      </c>
      <c r="O22" s="12">
        <f t="shared" si="5"/>
        <v>0</v>
      </c>
      <c r="P22" s="11"/>
      <c r="Q22" s="11"/>
      <c r="R22" s="11"/>
      <c r="S22" s="11"/>
      <c r="T22" s="11"/>
      <c r="U22" s="12">
        <f t="shared" si="11"/>
        <v>0</v>
      </c>
      <c r="V22" s="12">
        <f t="shared" si="6"/>
        <v>0</v>
      </c>
      <c r="W22" s="11"/>
      <c r="X22" s="11"/>
      <c r="Y22" s="11"/>
      <c r="Z22" s="11"/>
      <c r="AA22" s="11"/>
      <c r="AB22" s="12">
        <f t="shared" si="12"/>
        <v>0</v>
      </c>
      <c r="AC22" s="12">
        <f t="shared" si="7"/>
        <v>0</v>
      </c>
      <c r="AD22" s="11"/>
      <c r="AE22" s="11"/>
      <c r="AF22" s="11"/>
      <c r="AG22" s="11"/>
      <c r="AH22" s="11"/>
      <c r="AI22" s="12">
        <f t="shared" si="13"/>
        <v>0</v>
      </c>
      <c r="AJ22" s="12">
        <f t="shared" si="1"/>
        <v>0</v>
      </c>
      <c r="AK22" s="11" t="s">
        <v>158</v>
      </c>
      <c r="AL22" s="11">
        <v>1</v>
      </c>
      <c r="AM22" s="11">
        <v>7</v>
      </c>
      <c r="AN22" s="11"/>
      <c r="AO22" s="11">
        <v>1</v>
      </c>
      <c r="AP22" s="12">
        <f t="shared" si="14"/>
        <v>32000</v>
      </c>
      <c r="AQ22" s="12">
        <f t="shared" si="2"/>
        <v>32000</v>
      </c>
      <c r="AR22" s="11"/>
      <c r="AS22" s="11"/>
      <c r="AT22" s="11"/>
      <c r="AU22" s="11"/>
      <c r="AV22" s="11"/>
      <c r="AW22" s="12">
        <f t="shared" si="15"/>
        <v>0</v>
      </c>
      <c r="AX22" s="12">
        <f t="shared" si="23"/>
        <v>0</v>
      </c>
      <c r="AY22" s="11"/>
      <c r="AZ22" s="11"/>
      <c r="BA22" s="11"/>
      <c r="BB22" s="11"/>
      <c r="BC22" s="11"/>
      <c r="BD22" s="12">
        <f t="shared" si="16"/>
        <v>0</v>
      </c>
      <c r="BE22" s="12">
        <f t="shared" si="4"/>
        <v>0</v>
      </c>
      <c r="BF22" s="11">
        <f t="shared" si="17"/>
        <v>8</v>
      </c>
      <c r="BG22" s="11">
        <v>0.04</v>
      </c>
      <c r="BH22" s="12">
        <f t="shared" si="18"/>
        <v>9120</v>
      </c>
      <c r="BI22" s="12">
        <f t="shared" si="19"/>
        <v>237120</v>
      </c>
      <c r="BJ22" s="12">
        <f t="shared" si="20"/>
        <v>23712</v>
      </c>
      <c r="BK22" s="12">
        <f t="shared" si="21"/>
        <v>260832</v>
      </c>
    </row>
    <row r="23" spans="1:63" x14ac:dyDescent="0.7">
      <c r="A23" s="1" t="s">
        <v>226</v>
      </c>
      <c r="B23" s="1" t="s">
        <v>244</v>
      </c>
      <c r="C23" s="1">
        <v>11</v>
      </c>
      <c r="D23" s="1">
        <v>7</v>
      </c>
      <c r="E23" s="1">
        <v>0.5</v>
      </c>
      <c r="F23" s="1">
        <v>0.5</v>
      </c>
      <c r="G23" s="5">
        <f t="shared" si="22"/>
        <v>28700</v>
      </c>
      <c r="H23" s="5">
        <f t="shared" si="0"/>
        <v>315700</v>
      </c>
      <c r="I23" s="1"/>
      <c r="J23" s="1"/>
      <c r="K23" s="1"/>
      <c r="L23" s="1"/>
      <c r="M23" s="1"/>
      <c r="N23" s="5">
        <f t="shared" si="10"/>
        <v>0</v>
      </c>
      <c r="O23" s="5">
        <f t="shared" si="5"/>
        <v>0</v>
      </c>
      <c r="P23" s="1"/>
      <c r="Q23" s="1"/>
      <c r="R23" s="1"/>
      <c r="S23" s="1"/>
      <c r="T23" s="1"/>
      <c r="U23" s="5">
        <f t="shared" si="11"/>
        <v>0</v>
      </c>
      <c r="V23" s="5">
        <f t="shared" si="6"/>
        <v>0</v>
      </c>
      <c r="W23" s="1"/>
      <c r="X23" s="1"/>
      <c r="Y23" s="1"/>
      <c r="Z23" s="1"/>
      <c r="AA23" s="1"/>
      <c r="AB23" s="5">
        <f t="shared" si="12"/>
        <v>0</v>
      </c>
      <c r="AC23" s="5">
        <f t="shared" si="7"/>
        <v>0</v>
      </c>
      <c r="AD23" s="1"/>
      <c r="AE23" s="1"/>
      <c r="AF23" s="1"/>
      <c r="AG23" s="1"/>
      <c r="AH23" s="1"/>
      <c r="AI23" s="5">
        <f t="shared" si="13"/>
        <v>0</v>
      </c>
      <c r="AJ23" s="5">
        <f t="shared" si="1"/>
        <v>0</v>
      </c>
      <c r="AK23" s="1" t="s">
        <v>59</v>
      </c>
      <c r="AL23" s="1">
        <v>1</v>
      </c>
      <c r="AM23" s="1">
        <v>7</v>
      </c>
      <c r="AN23" s="1">
        <v>0.5</v>
      </c>
      <c r="AO23" s="1">
        <v>0.5</v>
      </c>
      <c r="AP23" s="5">
        <f t="shared" si="14"/>
        <v>32800</v>
      </c>
      <c r="AQ23" s="5">
        <f t="shared" si="2"/>
        <v>32800</v>
      </c>
      <c r="AR23" s="1" t="s">
        <v>48</v>
      </c>
      <c r="AS23" s="1">
        <v>1</v>
      </c>
      <c r="AT23" s="1">
        <v>7</v>
      </c>
      <c r="AU23" s="1">
        <v>1</v>
      </c>
      <c r="AV23" s="1"/>
      <c r="AW23" s="5">
        <f t="shared" si="15"/>
        <v>33600</v>
      </c>
      <c r="AX23" s="5">
        <f t="shared" si="23"/>
        <v>33600</v>
      </c>
      <c r="AY23" s="1"/>
      <c r="AZ23" s="1"/>
      <c r="BA23" s="1"/>
      <c r="BB23" s="1"/>
      <c r="BC23" s="1"/>
      <c r="BD23" s="5">
        <f t="shared" si="16"/>
        <v>0</v>
      </c>
      <c r="BE23" s="5">
        <f t="shared" si="4"/>
        <v>0</v>
      </c>
      <c r="BF23" s="13">
        <f t="shared" si="17"/>
        <v>13</v>
      </c>
      <c r="BG23" s="1">
        <v>7.0000000000000007E-2</v>
      </c>
      <c r="BH23" s="14">
        <f t="shared" si="18"/>
        <v>26747.000000000004</v>
      </c>
      <c r="BI23" s="14">
        <f t="shared" si="19"/>
        <v>408847</v>
      </c>
      <c r="BJ23" s="14">
        <f t="shared" si="20"/>
        <v>40884.700000000004</v>
      </c>
      <c r="BK23" s="5">
        <f t="shared" si="21"/>
        <v>449731.7</v>
      </c>
    </row>
    <row r="24" spans="1:63" ht="16.5" customHeight="1" x14ac:dyDescent="0.7">
      <c r="A24" s="11" t="s">
        <v>191</v>
      </c>
      <c r="B24" s="11" t="s">
        <v>152</v>
      </c>
      <c r="C24" s="11">
        <v>2</v>
      </c>
      <c r="D24" s="11">
        <v>8</v>
      </c>
      <c r="E24" s="11"/>
      <c r="F24" s="11"/>
      <c r="G24" s="12">
        <f t="shared" si="22"/>
        <v>28000</v>
      </c>
      <c r="H24" s="12">
        <f t="shared" si="0"/>
        <v>56000</v>
      </c>
      <c r="I24" s="11"/>
      <c r="J24" s="11"/>
      <c r="K24" s="11"/>
      <c r="L24" s="11"/>
      <c r="M24" s="11"/>
      <c r="N24" s="12">
        <f t="shared" si="10"/>
        <v>0</v>
      </c>
      <c r="O24" s="12">
        <f t="shared" si="5"/>
        <v>0</v>
      </c>
      <c r="P24" s="11"/>
      <c r="Q24" s="11"/>
      <c r="R24" s="11"/>
      <c r="S24" s="11"/>
      <c r="T24" s="11"/>
      <c r="U24" s="12">
        <f t="shared" si="11"/>
        <v>0</v>
      </c>
      <c r="V24" s="12">
        <f t="shared" si="6"/>
        <v>0</v>
      </c>
      <c r="W24" s="11"/>
      <c r="X24" s="11"/>
      <c r="Y24" s="11"/>
      <c r="Z24" s="11"/>
      <c r="AA24" s="11"/>
      <c r="AB24" s="12">
        <f t="shared" si="12"/>
        <v>0</v>
      </c>
      <c r="AC24" s="12">
        <f t="shared" si="7"/>
        <v>0</v>
      </c>
      <c r="AD24" s="11"/>
      <c r="AE24" s="11"/>
      <c r="AF24" s="11"/>
      <c r="AG24" s="11"/>
      <c r="AH24" s="11"/>
      <c r="AI24" s="12">
        <f t="shared" si="13"/>
        <v>0</v>
      </c>
      <c r="AJ24" s="12">
        <f t="shared" si="1"/>
        <v>0</v>
      </c>
      <c r="AK24" s="11" t="s">
        <v>192</v>
      </c>
      <c r="AL24" s="11">
        <v>1</v>
      </c>
      <c r="AM24" s="11">
        <v>8</v>
      </c>
      <c r="AN24" s="11"/>
      <c r="AO24" s="11"/>
      <c r="AP24" s="12">
        <f t="shared" si="14"/>
        <v>32000</v>
      </c>
      <c r="AQ24" s="12">
        <f t="shared" si="2"/>
        <v>32000</v>
      </c>
      <c r="AR24" s="11"/>
      <c r="AS24" s="11"/>
      <c r="AT24" s="11"/>
      <c r="AU24" s="11"/>
      <c r="AV24" s="11"/>
      <c r="AW24" s="12">
        <f t="shared" si="15"/>
        <v>0</v>
      </c>
      <c r="AX24" s="12">
        <f t="shared" si="23"/>
        <v>0</v>
      </c>
      <c r="AY24" s="11"/>
      <c r="AZ24" s="11"/>
      <c r="BA24" s="11"/>
      <c r="BB24" s="11"/>
      <c r="BC24" s="11"/>
      <c r="BD24" s="12">
        <f t="shared" si="16"/>
        <v>0</v>
      </c>
      <c r="BE24" s="12">
        <f t="shared" si="4"/>
        <v>0</v>
      </c>
      <c r="BF24" s="11">
        <f t="shared" si="17"/>
        <v>3</v>
      </c>
      <c r="BG24" s="11">
        <v>0.05</v>
      </c>
      <c r="BH24" s="12">
        <f t="shared" si="18"/>
        <v>4400</v>
      </c>
      <c r="BI24" s="12">
        <f t="shared" si="19"/>
        <v>92400</v>
      </c>
      <c r="BJ24" s="12">
        <f t="shared" si="20"/>
        <v>9240</v>
      </c>
      <c r="BK24" s="12">
        <f t="shared" si="21"/>
        <v>101640</v>
      </c>
    </row>
    <row r="25" spans="1:63" ht="15" customHeight="1" x14ac:dyDescent="0.7">
      <c r="A25" s="1" t="s">
        <v>227</v>
      </c>
      <c r="B25" s="1" t="s">
        <v>143</v>
      </c>
      <c r="C25" s="1">
        <v>6</v>
      </c>
      <c r="D25" s="1">
        <v>7</v>
      </c>
      <c r="E25" s="1">
        <v>1</v>
      </c>
      <c r="F25" s="1"/>
      <c r="G25" s="5">
        <f t="shared" si="22"/>
        <v>29400</v>
      </c>
      <c r="H25" s="5">
        <f t="shared" si="0"/>
        <v>176400</v>
      </c>
      <c r="I25" s="1"/>
      <c r="J25" s="1"/>
      <c r="K25" s="1"/>
      <c r="L25" s="1"/>
      <c r="M25" s="1"/>
      <c r="N25" s="5">
        <f t="shared" si="10"/>
        <v>0</v>
      </c>
      <c r="O25" s="5">
        <f t="shared" si="5"/>
        <v>0</v>
      </c>
      <c r="P25" s="1"/>
      <c r="Q25" s="1"/>
      <c r="R25" s="1"/>
      <c r="S25" s="1"/>
      <c r="T25" s="1"/>
      <c r="U25" s="5">
        <f t="shared" si="11"/>
        <v>0</v>
      </c>
      <c r="V25" s="5">
        <f t="shared" si="6"/>
        <v>0</v>
      </c>
      <c r="W25" s="1"/>
      <c r="X25" s="1"/>
      <c r="Y25" s="1"/>
      <c r="Z25" s="1"/>
      <c r="AA25" s="1"/>
      <c r="AB25" s="5">
        <f t="shared" si="12"/>
        <v>0</v>
      </c>
      <c r="AC25" s="5">
        <f t="shared" si="7"/>
        <v>0</v>
      </c>
      <c r="AD25" s="1"/>
      <c r="AE25" s="1"/>
      <c r="AF25" s="1"/>
      <c r="AG25" s="1"/>
      <c r="AH25" s="1"/>
      <c r="AI25" s="5">
        <f t="shared" si="13"/>
        <v>0</v>
      </c>
      <c r="AJ25" s="5">
        <f t="shared" si="1"/>
        <v>0</v>
      </c>
      <c r="AK25" s="1" t="s">
        <v>48</v>
      </c>
      <c r="AL25" s="1">
        <v>1</v>
      </c>
      <c r="AM25" s="1">
        <v>7</v>
      </c>
      <c r="AN25" s="1">
        <v>1</v>
      </c>
      <c r="AO25" s="1"/>
      <c r="AP25" s="5">
        <f t="shared" si="14"/>
        <v>33600</v>
      </c>
      <c r="AQ25" s="5">
        <f t="shared" si="2"/>
        <v>33600</v>
      </c>
      <c r="AR25" s="1"/>
      <c r="AS25" s="1"/>
      <c r="AT25" s="1"/>
      <c r="AU25" s="1"/>
      <c r="AV25" s="1"/>
      <c r="AW25" s="5">
        <f t="shared" si="15"/>
        <v>0</v>
      </c>
      <c r="AX25" s="5">
        <f t="shared" si="23"/>
        <v>0</v>
      </c>
      <c r="AY25" s="1"/>
      <c r="AZ25" s="1"/>
      <c r="BA25" s="1"/>
      <c r="BB25" s="1"/>
      <c r="BC25" s="1"/>
      <c r="BD25" s="5">
        <f t="shared" si="16"/>
        <v>0</v>
      </c>
      <c r="BE25" s="5">
        <f t="shared" si="4"/>
        <v>0</v>
      </c>
      <c r="BF25" s="13">
        <f t="shared" si="17"/>
        <v>7</v>
      </c>
      <c r="BG25" s="1">
        <v>0.03</v>
      </c>
      <c r="BH25" s="14">
        <f t="shared" si="18"/>
        <v>6300</v>
      </c>
      <c r="BI25" s="14">
        <f t="shared" si="19"/>
        <v>216300</v>
      </c>
      <c r="BJ25" s="14">
        <f t="shared" si="20"/>
        <v>21630</v>
      </c>
      <c r="BK25" s="5">
        <f t="shared" si="21"/>
        <v>237930</v>
      </c>
    </row>
    <row r="26" spans="1:63" x14ac:dyDescent="0.7">
      <c r="A26" s="11" t="s">
        <v>228</v>
      </c>
      <c r="B26" s="11" t="s">
        <v>64</v>
      </c>
      <c r="C26" s="11">
        <v>13</v>
      </c>
      <c r="D26" s="11">
        <v>7</v>
      </c>
      <c r="E26" s="11"/>
      <c r="F26" s="11">
        <v>1</v>
      </c>
      <c r="G26" s="12">
        <f t="shared" si="22"/>
        <v>28000</v>
      </c>
      <c r="H26" s="12">
        <f t="shared" si="0"/>
        <v>364000</v>
      </c>
      <c r="I26" s="11"/>
      <c r="J26" s="11"/>
      <c r="K26" s="11"/>
      <c r="L26" s="11"/>
      <c r="M26" s="11"/>
      <c r="N26" s="12">
        <f t="shared" si="10"/>
        <v>0</v>
      </c>
      <c r="O26" s="12">
        <f t="shared" si="5"/>
        <v>0</v>
      </c>
      <c r="P26" s="11"/>
      <c r="Q26" s="11"/>
      <c r="R26" s="11"/>
      <c r="S26" s="11"/>
      <c r="T26" s="11"/>
      <c r="U26" s="12">
        <f t="shared" si="11"/>
        <v>0</v>
      </c>
      <c r="V26" s="12">
        <f t="shared" si="6"/>
        <v>0</v>
      </c>
      <c r="W26" s="11"/>
      <c r="X26" s="11"/>
      <c r="Y26" s="11"/>
      <c r="Z26" s="11"/>
      <c r="AA26" s="11"/>
      <c r="AB26" s="12">
        <f t="shared" si="12"/>
        <v>0</v>
      </c>
      <c r="AC26" s="12">
        <f t="shared" si="7"/>
        <v>0</v>
      </c>
      <c r="AD26" s="11"/>
      <c r="AE26" s="11"/>
      <c r="AF26" s="11"/>
      <c r="AG26" s="11"/>
      <c r="AH26" s="11"/>
      <c r="AI26" s="12">
        <f t="shared" si="13"/>
        <v>0</v>
      </c>
      <c r="AJ26" s="12">
        <f t="shared" si="1"/>
        <v>0</v>
      </c>
      <c r="AK26" s="11" t="s">
        <v>158</v>
      </c>
      <c r="AL26" s="11">
        <v>2</v>
      </c>
      <c r="AM26" s="11">
        <v>7</v>
      </c>
      <c r="AN26" s="11"/>
      <c r="AO26" s="11">
        <v>1</v>
      </c>
      <c r="AP26" s="12">
        <f t="shared" si="14"/>
        <v>32000</v>
      </c>
      <c r="AQ26" s="12">
        <f t="shared" si="2"/>
        <v>64000</v>
      </c>
      <c r="AR26" s="11"/>
      <c r="AS26" s="11"/>
      <c r="AT26" s="11"/>
      <c r="AU26" s="11"/>
      <c r="AV26" s="11"/>
      <c r="AW26" s="12">
        <f t="shared" si="15"/>
        <v>0</v>
      </c>
      <c r="AX26" s="12">
        <f t="shared" si="23"/>
        <v>0</v>
      </c>
      <c r="AY26" s="11"/>
      <c r="AZ26" s="11"/>
      <c r="BA26" s="11"/>
      <c r="BB26" s="11"/>
      <c r="BC26" s="11"/>
      <c r="BD26" s="12">
        <f t="shared" si="16"/>
        <v>0</v>
      </c>
      <c r="BE26" s="12">
        <f t="shared" si="4"/>
        <v>0</v>
      </c>
      <c r="BF26" s="11">
        <f t="shared" si="17"/>
        <v>15</v>
      </c>
      <c r="BG26" s="11">
        <v>0.03</v>
      </c>
      <c r="BH26" s="12">
        <f t="shared" si="18"/>
        <v>12840</v>
      </c>
      <c r="BI26" s="12">
        <f t="shared" si="19"/>
        <v>440840</v>
      </c>
      <c r="BJ26" s="12">
        <f t="shared" si="20"/>
        <v>44084</v>
      </c>
      <c r="BK26" s="12">
        <f t="shared" si="21"/>
        <v>484924</v>
      </c>
    </row>
    <row r="27" spans="1:63" x14ac:dyDescent="0.7">
      <c r="A27" s="1" t="s">
        <v>229</v>
      </c>
      <c r="B27" s="1" t="s">
        <v>82</v>
      </c>
      <c r="C27" s="1">
        <v>36</v>
      </c>
      <c r="D27" s="1">
        <v>7</v>
      </c>
      <c r="E27" s="1">
        <v>2</v>
      </c>
      <c r="F27" s="1"/>
      <c r="G27" s="5">
        <f t="shared" si="22"/>
        <v>34300</v>
      </c>
      <c r="H27" s="5">
        <f t="shared" si="0"/>
        <v>1234800</v>
      </c>
      <c r="I27" s="1" t="s">
        <v>175</v>
      </c>
      <c r="J27" s="1">
        <v>10</v>
      </c>
      <c r="K27" s="1">
        <v>6</v>
      </c>
      <c r="L27" s="1">
        <v>2</v>
      </c>
      <c r="M27" s="1"/>
      <c r="N27" s="5">
        <f t="shared" si="10"/>
        <v>30800</v>
      </c>
      <c r="O27" s="5">
        <f t="shared" si="5"/>
        <v>308000</v>
      </c>
      <c r="P27" s="1"/>
      <c r="Q27" s="1"/>
      <c r="R27" s="1"/>
      <c r="S27" s="1"/>
      <c r="T27" s="1"/>
      <c r="U27" s="5">
        <f t="shared" si="11"/>
        <v>0</v>
      </c>
      <c r="V27" s="5">
        <f t="shared" si="6"/>
        <v>0</v>
      </c>
      <c r="W27" s="1"/>
      <c r="X27" s="1"/>
      <c r="Y27" s="1"/>
      <c r="Z27" s="1"/>
      <c r="AA27" s="1"/>
      <c r="AB27" s="5">
        <f t="shared" si="12"/>
        <v>0</v>
      </c>
      <c r="AC27" s="5">
        <f t="shared" si="7"/>
        <v>0</v>
      </c>
      <c r="AD27" s="1"/>
      <c r="AE27" s="1"/>
      <c r="AF27" s="1"/>
      <c r="AG27" s="1"/>
      <c r="AH27" s="1"/>
      <c r="AI27" s="5">
        <f t="shared" si="13"/>
        <v>0</v>
      </c>
      <c r="AJ27" s="5">
        <f t="shared" si="1"/>
        <v>0</v>
      </c>
      <c r="AK27" s="1" t="s">
        <v>160</v>
      </c>
      <c r="AL27" s="1">
        <v>1</v>
      </c>
      <c r="AM27" s="1">
        <v>6</v>
      </c>
      <c r="AN27" s="1">
        <v>2</v>
      </c>
      <c r="AO27" s="1"/>
      <c r="AP27" s="5">
        <f t="shared" si="14"/>
        <v>35200</v>
      </c>
      <c r="AQ27" s="5">
        <f t="shared" si="2"/>
        <v>35200</v>
      </c>
      <c r="AR27" s="1" t="s">
        <v>51</v>
      </c>
      <c r="AS27" s="1">
        <v>6</v>
      </c>
      <c r="AT27" s="1">
        <v>7</v>
      </c>
      <c r="AU27" s="1">
        <v>2</v>
      </c>
      <c r="AV27" s="1"/>
      <c r="AW27" s="5">
        <f t="shared" si="15"/>
        <v>39200</v>
      </c>
      <c r="AX27" s="5">
        <f t="shared" si="23"/>
        <v>235200</v>
      </c>
      <c r="AY27" s="1"/>
      <c r="AZ27" s="1"/>
      <c r="BA27" s="1"/>
      <c r="BB27" s="1"/>
      <c r="BC27" s="1"/>
      <c r="BD27" s="5">
        <f t="shared" si="16"/>
        <v>0</v>
      </c>
      <c r="BE27" s="5">
        <f t="shared" si="4"/>
        <v>0</v>
      </c>
      <c r="BF27" s="13">
        <f t="shared" si="17"/>
        <v>53</v>
      </c>
      <c r="BG27" s="1">
        <v>7.0000000000000007E-2</v>
      </c>
      <c r="BH27" s="14">
        <f t="shared" si="18"/>
        <v>126924.00000000001</v>
      </c>
      <c r="BI27" s="14">
        <f t="shared" si="19"/>
        <v>1940124</v>
      </c>
      <c r="BJ27" s="14">
        <f t="shared" si="20"/>
        <v>194012.40000000002</v>
      </c>
      <c r="BK27" s="5">
        <f t="shared" si="21"/>
        <v>2134136.4</v>
      </c>
    </row>
    <row r="28" spans="1:63" x14ac:dyDescent="0.7">
      <c r="A28" s="11" t="s">
        <v>230</v>
      </c>
      <c r="B28" s="11" t="s">
        <v>196</v>
      </c>
      <c r="C28" s="11">
        <v>1</v>
      </c>
      <c r="D28" s="11">
        <v>6</v>
      </c>
      <c r="E28" s="11">
        <v>1</v>
      </c>
      <c r="F28" s="11">
        <v>1</v>
      </c>
      <c r="G28" s="12">
        <f t="shared" si="22"/>
        <v>29400</v>
      </c>
      <c r="H28" s="12">
        <f t="shared" si="0"/>
        <v>29400</v>
      </c>
      <c r="I28" s="11" t="s">
        <v>188</v>
      </c>
      <c r="J28" s="11">
        <v>11</v>
      </c>
      <c r="K28" s="11">
        <v>6</v>
      </c>
      <c r="L28" s="11"/>
      <c r="M28" s="11">
        <v>2</v>
      </c>
      <c r="N28" s="12">
        <f t="shared" si="10"/>
        <v>28000</v>
      </c>
      <c r="O28" s="12">
        <f t="shared" si="5"/>
        <v>308000</v>
      </c>
      <c r="P28" s="11"/>
      <c r="Q28" s="11"/>
      <c r="R28" s="11"/>
      <c r="S28" s="11"/>
      <c r="T28" s="11"/>
      <c r="U28" s="12">
        <f t="shared" si="11"/>
        <v>0</v>
      </c>
      <c r="V28" s="12">
        <f t="shared" si="6"/>
        <v>0</v>
      </c>
      <c r="W28" s="11"/>
      <c r="X28" s="11"/>
      <c r="Y28" s="11"/>
      <c r="Z28" s="11"/>
      <c r="AA28" s="11"/>
      <c r="AB28" s="12">
        <f t="shared" si="12"/>
        <v>0</v>
      </c>
      <c r="AC28" s="12">
        <f t="shared" si="7"/>
        <v>0</v>
      </c>
      <c r="AD28" s="11"/>
      <c r="AE28" s="11"/>
      <c r="AF28" s="11"/>
      <c r="AG28" s="11"/>
      <c r="AH28" s="11"/>
      <c r="AI28" s="12">
        <f t="shared" si="13"/>
        <v>0</v>
      </c>
      <c r="AJ28" s="12">
        <f t="shared" si="1"/>
        <v>0</v>
      </c>
      <c r="AK28" s="11" t="s">
        <v>186</v>
      </c>
      <c r="AL28" s="11">
        <v>1</v>
      </c>
      <c r="AM28" s="11">
        <v>6</v>
      </c>
      <c r="AN28" s="11">
        <v>1</v>
      </c>
      <c r="AO28" s="11">
        <v>1</v>
      </c>
      <c r="AP28" s="12">
        <f t="shared" si="14"/>
        <v>33600</v>
      </c>
      <c r="AQ28" s="12">
        <f t="shared" si="2"/>
        <v>33600</v>
      </c>
      <c r="AR28" s="11" t="s">
        <v>245</v>
      </c>
      <c r="AS28" s="11">
        <v>1</v>
      </c>
      <c r="AT28" s="11">
        <v>10</v>
      </c>
      <c r="AU28" s="11"/>
      <c r="AV28" s="11"/>
      <c r="AW28" s="12">
        <f t="shared" si="15"/>
        <v>40000</v>
      </c>
      <c r="AX28" s="12">
        <f t="shared" si="23"/>
        <v>40000</v>
      </c>
      <c r="AY28" s="11" t="s">
        <v>187</v>
      </c>
      <c r="AZ28" s="11">
        <v>1</v>
      </c>
      <c r="BA28" s="11">
        <v>6</v>
      </c>
      <c r="BB28" s="11"/>
      <c r="BC28" s="11">
        <v>2</v>
      </c>
      <c r="BD28" s="12">
        <f t="shared" si="16"/>
        <v>32000</v>
      </c>
      <c r="BE28" s="12">
        <f t="shared" si="4"/>
        <v>32000</v>
      </c>
      <c r="BF28" s="11">
        <f t="shared" si="17"/>
        <v>15</v>
      </c>
      <c r="BG28" s="11">
        <v>0.03</v>
      </c>
      <c r="BH28" s="12">
        <f t="shared" si="18"/>
        <v>13290</v>
      </c>
      <c r="BI28" s="12">
        <f t="shared" si="19"/>
        <v>456290</v>
      </c>
      <c r="BJ28" s="12">
        <f t="shared" si="20"/>
        <v>45629</v>
      </c>
      <c r="BK28" s="12">
        <f t="shared" si="21"/>
        <v>501919</v>
      </c>
    </row>
    <row r="29" spans="1:63" x14ac:dyDescent="0.7">
      <c r="A29" s="1" t="s">
        <v>231</v>
      </c>
      <c r="B29" s="1" t="s">
        <v>189</v>
      </c>
      <c r="C29" s="1">
        <v>1</v>
      </c>
      <c r="D29" s="1">
        <v>10</v>
      </c>
      <c r="E29" s="1"/>
      <c r="F29" s="1"/>
      <c r="G29" s="5">
        <f t="shared" si="22"/>
        <v>35000</v>
      </c>
      <c r="H29" s="5">
        <f t="shared" si="0"/>
        <v>35000</v>
      </c>
      <c r="I29" s="1" t="s">
        <v>188</v>
      </c>
      <c r="J29" s="1">
        <v>4</v>
      </c>
      <c r="K29" s="1">
        <v>6</v>
      </c>
      <c r="L29" s="1"/>
      <c r="M29" s="1">
        <v>2</v>
      </c>
      <c r="N29" s="5">
        <f t="shared" si="10"/>
        <v>28000</v>
      </c>
      <c r="O29" s="5">
        <f t="shared" si="5"/>
        <v>112000</v>
      </c>
      <c r="P29" s="1"/>
      <c r="Q29" s="1"/>
      <c r="R29" s="1"/>
      <c r="S29" s="1"/>
      <c r="T29" s="1"/>
      <c r="U29" s="5">
        <f t="shared" si="11"/>
        <v>0</v>
      </c>
      <c r="V29" s="5">
        <f t="shared" si="6"/>
        <v>0</v>
      </c>
      <c r="W29" s="1"/>
      <c r="X29" s="1"/>
      <c r="Y29" s="1"/>
      <c r="Z29" s="1"/>
      <c r="AA29" s="1"/>
      <c r="AB29" s="5">
        <f t="shared" si="12"/>
        <v>0</v>
      </c>
      <c r="AC29" s="5">
        <f t="shared" si="7"/>
        <v>0</v>
      </c>
      <c r="AD29" s="1"/>
      <c r="AE29" s="1"/>
      <c r="AF29" s="1"/>
      <c r="AG29" s="1"/>
      <c r="AH29" s="1"/>
      <c r="AI29" s="5">
        <f t="shared" si="13"/>
        <v>0</v>
      </c>
      <c r="AJ29" s="5">
        <f t="shared" si="1"/>
        <v>0</v>
      </c>
      <c r="AK29" s="1" t="s">
        <v>187</v>
      </c>
      <c r="AL29" s="1">
        <v>2</v>
      </c>
      <c r="AM29" s="1">
        <v>6</v>
      </c>
      <c r="AN29" s="1"/>
      <c r="AO29" s="1">
        <v>2</v>
      </c>
      <c r="AP29" s="5">
        <f t="shared" si="14"/>
        <v>32000</v>
      </c>
      <c r="AQ29" s="5">
        <f t="shared" si="2"/>
        <v>64000</v>
      </c>
      <c r="AR29" s="1"/>
      <c r="AS29" s="1"/>
      <c r="AT29" s="1"/>
      <c r="AU29" s="1"/>
      <c r="AV29" s="1"/>
      <c r="AW29" s="5">
        <f t="shared" si="15"/>
        <v>0</v>
      </c>
      <c r="AX29" s="5">
        <f t="shared" si="23"/>
        <v>0</v>
      </c>
      <c r="AY29" s="1"/>
      <c r="AZ29" s="1"/>
      <c r="BA29" s="1"/>
      <c r="BB29" s="1"/>
      <c r="BC29" s="1"/>
      <c r="BD29" s="5">
        <f t="shared" si="16"/>
        <v>0</v>
      </c>
      <c r="BE29" s="5">
        <f t="shared" si="4"/>
        <v>0</v>
      </c>
      <c r="BF29" s="13">
        <f t="shared" si="17"/>
        <v>7</v>
      </c>
      <c r="BG29" s="1">
        <v>0.04</v>
      </c>
      <c r="BH29" s="14">
        <f t="shared" si="18"/>
        <v>8440</v>
      </c>
      <c r="BI29" s="14">
        <f t="shared" si="19"/>
        <v>219440</v>
      </c>
      <c r="BJ29" s="14">
        <f t="shared" si="20"/>
        <v>21944</v>
      </c>
      <c r="BK29" s="5">
        <f t="shared" si="21"/>
        <v>241384</v>
      </c>
    </row>
    <row r="30" spans="1:63" ht="25.9" customHeight="1" x14ac:dyDescent="0.7">
      <c r="A30" s="11" t="s">
        <v>201</v>
      </c>
      <c r="B30" s="11" t="s">
        <v>188</v>
      </c>
      <c r="C30" s="11">
        <v>3</v>
      </c>
      <c r="D30" s="11">
        <v>6</v>
      </c>
      <c r="E30" s="11"/>
      <c r="F30" s="11">
        <v>2</v>
      </c>
      <c r="G30" s="12">
        <f t="shared" si="22"/>
        <v>28000</v>
      </c>
      <c r="H30" s="12">
        <f t="shared" si="0"/>
        <v>84000</v>
      </c>
      <c r="I30" s="11" t="s">
        <v>185</v>
      </c>
      <c r="J30" s="11">
        <v>2</v>
      </c>
      <c r="K30" s="11">
        <v>5</v>
      </c>
      <c r="L30" s="11"/>
      <c r="M30" s="11">
        <v>3</v>
      </c>
      <c r="N30" s="12">
        <f t="shared" si="10"/>
        <v>28000</v>
      </c>
      <c r="O30" s="12">
        <f t="shared" si="5"/>
        <v>56000</v>
      </c>
      <c r="P30" s="11"/>
      <c r="Q30" s="11"/>
      <c r="R30" s="11"/>
      <c r="S30" s="11"/>
      <c r="T30" s="11"/>
      <c r="U30" s="12">
        <f t="shared" si="11"/>
        <v>0</v>
      </c>
      <c r="V30" s="12">
        <f t="shared" si="6"/>
        <v>0</v>
      </c>
      <c r="W30" s="11"/>
      <c r="X30" s="11"/>
      <c r="Y30" s="11"/>
      <c r="Z30" s="11"/>
      <c r="AA30" s="11"/>
      <c r="AB30" s="12">
        <f t="shared" si="12"/>
        <v>0</v>
      </c>
      <c r="AC30" s="12">
        <f t="shared" si="7"/>
        <v>0</v>
      </c>
      <c r="AD30" s="11"/>
      <c r="AE30" s="11"/>
      <c r="AF30" s="11"/>
      <c r="AG30" s="11"/>
      <c r="AH30" s="11"/>
      <c r="AI30" s="12">
        <f t="shared" si="13"/>
        <v>0</v>
      </c>
      <c r="AJ30" s="12">
        <f t="shared" si="1"/>
        <v>0</v>
      </c>
      <c r="AK30" s="11" t="s">
        <v>187</v>
      </c>
      <c r="AL30" s="11">
        <v>2</v>
      </c>
      <c r="AM30" s="11">
        <v>6</v>
      </c>
      <c r="AN30" s="11"/>
      <c r="AO30" s="11">
        <v>2</v>
      </c>
      <c r="AP30" s="12">
        <f t="shared" si="14"/>
        <v>32000</v>
      </c>
      <c r="AQ30" s="12">
        <f t="shared" si="2"/>
        <v>64000</v>
      </c>
      <c r="AR30" s="11"/>
      <c r="AS30" s="11"/>
      <c r="AT30" s="11"/>
      <c r="AU30" s="11"/>
      <c r="AV30" s="11"/>
      <c r="AW30" s="12">
        <f t="shared" si="15"/>
        <v>0</v>
      </c>
      <c r="AX30" s="12">
        <f t="shared" si="23"/>
        <v>0</v>
      </c>
      <c r="AY30" s="11"/>
      <c r="AZ30" s="11"/>
      <c r="BA30" s="11"/>
      <c r="BB30" s="11"/>
      <c r="BC30" s="11"/>
      <c r="BD30" s="12">
        <f t="shared" si="16"/>
        <v>0</v>
      </c>
      <c r="BE30" s="12">
        <f t="shared" si="4"/>
        <v>0</v>
      </c>
      <c r="BF30" s="11">
        <f t="shared" si="17"/>
        <v>7</v>
      </c>
      <c r="BG30" s="11">
        <v>0.04</v>
      </c>
      <c r="BH30" s="12">
        <f t="shared" si="18"/>
        <v>8160</v>
      </c>
      <c r="BI30" s="12">
        <f t="shared" si="19"/>
        <v>212160</v>
      </c>
      <c r="BJ30" s="12">
        <f t="shared" si="20"/>
        <v>21216</v>
      </c>
      <c r="BK30" s="12">
        <f t="shared" si="21"/>
        <v>233376</v>
      </c>
    </row>
    <row r="31" spans="1:63" x14ac:dyDescent="0.7">
      <c r="A31" s="1" t="s">
        <v>202</v>
      </c>
      <c r="B31" s="1" t="s">
        <v>196</v>
      </c>
      <c r="C31" s="1">
        <v>8</v>
      </c>
      <c r="D31" s="1">
        <v>6</v>
      </c>
      <c r="E31" s="1">
        <v>1</v>
      </c>
      <c r="F31" s="1">
        <v>1</v>
      </c>
      <c r="G31" s="5">
        <f t="shared" si="22"/>
        <v>29400</v>
      </c>
      <c r="H31" s="5">
        <f t="shared" si="0"/>
        <v>235200</v>
      </c>
      <c r="I31" s="1"/>
      <c r="J31" s="1"/>
      <c r="K31" s="1"/>
      <c r="L31" s="1"/>
      <c r="M31" s="1"/>
      <c r="N31" s="5">
        <f t="shared" si="10"/>
        <v>0</v>
      </c>
      <c r="O31" s="5">
        <f t="shared" si="5"/>
        <v>0</v>
      </c>
      <c r="P31" s="1"/>
      <c r="Q31" s="1"/>
      <c r="R31" s="1"/>
      <c r="S31" s="1"/>
      <c r="T31" s="1"/>
      <c r="U31" s="5">
        <f t="shared" si="11"/>
        <v>0</v>
      </c>
      <c r="V31" s="5">
        <f t="shared" si="6"/>
        <v>0</v>
      </c>
      <c r="W31" s="1"/>
      <c r="X31" s="1"/>
      <c r="Y31" s="1"/>
      <c r="Z31" s="1"/>
      <c r="AA31" s="1"/>
      <c r="AB31" s="5">
        <f t="shared" si="12"/>
        <v>0</v>
      </c>
      <c r="AC31" s="5">
        <f t="shared" si="7"/>
        <v>0</v>
      </c>
      <c r="AD31" s="1"/>
      <c r="AE31" s="1"/>
      <c r="AF31" s="1"/>
      <c r="AG31" s="1"/>
      <c r="AH31" s="1"/>
      <c r="AI31" s="5">
        <f t="shared" si="13"/>
        <v>0</v>
      </c>
      <c r="AJ31" s="5">
        <f t="shared" si="1"/>
        <v>0</v>
      </c>
      <c r="AK31" s="1" t="s">
        <v>186</v>
      </c>
      <c r="AL31" s="1">
        <v>1</v>
      </c>
      <c r="AM31" s="1">
        <v>6</v>
      </c>
      <c r="AN31" s="1">
        <v>1</v>
      </c>
      <c r="AO31" s="1">
        <v>1</v>
      </c>
      <c r="AP31" s="5">
        <f t="shared" si="14"/>
        <v>33600</v>
      </c>
      <c r="AQ31" s="5">
        <f t="shared" si="2"/>
        <v>33600</v>
      </c>
      <c r="AR31" s="1" t="s">
        <v>187</v>
      </c>
      <c r="AS31" s="1">
        <v>1</v>
      </c>
      <c r="AT31" s="1">
        <v>6</v>
      </c>
      <c r="AU31" s="1"/>
      <c r="AV31" s="1">
        <v>2</v>
      </c>
      <c r="AW31" s="5">
        <f t="shared" si="15"/>
        <v>32000</v>
      </c>
      <c r="AX31" s="5">
        <f t="shared" si="23"/>
        <v>32000</v>
      </c>
      <c r="AY31" s="1"/>
      <c r="AZ31" s="1"/>
      <c r="BA31" s="1"/>
      <c r="BB31" s="1"/>
      <c r="BC31" s="1"/>
      <c r="BD31" s="5">
        <f t="shared" si="16"/>
        <v>0</v>
      </c>
      <c r="BE31" s="5">
        <f t="shared" si="4"/>
        <v>0</v>
      </c>
      <c r="BF31" s="13">
        <f t="shared" si="17"/>
        <v>10</v>
      </c>
      <c r="BG31" s="1">
        <v>0.03</v>
      </c>
      <c r="BH31" s="14">
        <f t="shared" si="18"/>
        <v>9024</v>
      </c>
      <c r="BI31" s="14">
        <f t="shared" si="19"/>
        <v>309824</v>
      </c>
      <c r="BJ31" s="14">
        <f t="shared" si="20"/>
        <v>30982.400000000001</v>
      </c>
      <c r="BK31" s="5">
        <f t="shared" si="21"/>
        <v>340806.40000000002</v>
      </c>
    </row>
    <row r="32" spans="1:63" x14ac:dyDescent="0.7">
      <c r="A32" s="30" t="s">
        <v>203</v>
      </c>
      <c r="B32" s="11" t="s">
        <v>188</v>
      </c>
      <c r="C32" s="11">
        <v>3</v>
      </c>
      <c r="D32" s="11">
        <v>6</v>
      </c>
      <c r="E32" s="11"/>
      <c r="F32" s="11">
        <v>2</v>
      </c>
      <c r="G32" s="12">
        <f t="shared" si="22"/>
        <v>28000</v>
      </c>
      <c r="H32" s="12">
        <f t="shared" si="0"/>
        <v>84000</v>
      </c>
      <c r="I32" s="11" t="s">
        <v>189</v>
      </c>
      <c r="J32" s="11">
        <v>1</v>
      </c>
      <c r="K32" s="11">
        <v>10</v>
      </c>
      <c r="L32" s="11"/>
      <c r="M32" s="11"/>
      <c r="N32" s="12">
        <f t="shared" si="10"/>
        <v>35000</v>
      </c>
      <c r="O32" s="12">
        <f t="shared" si="5"/>
        <v>35000</v>
      </c>
      <c r="P32" s="11"/>
      <c r="Q32" s="11"/>
      <c r="R32" s="11"/>
      <c r="S32" s="11"/>
      <c r="T32" s="11"/>
      <c r="U32" s="12">
        <f t="shared" si="11"/>
        <v>0</v>
      </c>
      <c r="V32" s="12">
        <f t="shared" si="6"/>
        <v>0</v>
      </c>
      <c r="W32" s="11"/>
      <c r="X32" s="11"/>
      <c r="Y32" s="11"/>
      <c r="Z32" s="11"/>
      <c r="AA32" s="11"/>
      <c r="AB32" s="12">
        <f t="shared" si="12"/>
        <v>0</v>
      </c>
      <c r="AC32" s="12">
        <f t="shared" si="7"/>
        <v>0</v>
      </c>
      <c r="AD32" s="11"/>
      <c r="AE32" s="11"/>
      <c r="AF32" s="11"/>
      <c r="AG32" s="11"/>
      <c r="AH32" s="11"/>
      <c r="AI32" s="12">
        <f t="shared" si="13"/>
        <v>0</v>
      </c>
      <c r="AJ32" s="12">
        <f t="shared" si="1"/>
        <v>0</v>
      </c>
      <c r="AK32" s="11" t="s">
        <v>245</v>
      </c>
      <c r="AL32" s="11">
        <v>1</v>
      </c>
      <c r="AM32" s="11">
        <v>10</v>
      </c>
      <c r="AN32" s="11"/>
      <c r="AO32" s="11"/>
      <c r="AP32" s="12">
        <f t="shared" si="14"/>
        <v>40000</v>
      </c>
      <c r="AQ32" s="12">
        <f t="shared" si="2"/>
        <v>40000</v>
      </c>
      <c r="AR32" s="11"/>
      <c r="AS32" s="11"/>
      <c r="AT32" s="11"/>
      <c r="AU32" s="11"/>
      <c r="AV32" s="11"/>
      <c r="AW32" s="12">
        <f t="shared" si="15"/>
        <v>0</v>
      </c>
      <c r="AX32" s="12">
        <f t="shared" si="23"/>
        <v>0</v>
      </c>
      <c r="AY32" s="11"/>
      <c r="AZ32" s="11"/>
      <c r="BA32" s="11"/>
      <c r="BB32" s="11"/>
      <c r="BC32" s="11"/>
      <c r="BD32" s="12">
        <f t="shared" si="16"/>
        <v>0</v>
      </c>
      <c r="BE32" s="12">
        <f t="shared" si="4"/>
        <v>0</v>
      </c>
      <c r="BF32" s="11">
        <f t="shared" si="17"/>
        <v>5</v>
      </c>
      <c r="BG32" s="11">
        <v>0.03</v>
      </c>
      <c r="BH32" s="12">
        <f t="shared" si="18"/>
        <v>4770</v>
      </c>
      <c r="BI32" s="12">
        <f t="shared" si="19"/>
        <v>163770</v>
      </c>
      <c r="BJ32" s="12">
        <f t="shared" si="20"/>
        <v>16377</v>
      </c>
      <c r="BK32" s="12">
        <f t="shared" si="21"/>
        <v>180147</v>
      </c>
    </row>
    <row r="33" spans="1:63" x14ac:dyDescent="0.7">
      <c r="A33" s="1" t="s">
        <v>204</v>
      </c>
      <c r="B33" s="1" t="s">
        <v>71</v>
      </c>
      <c r="C33" s="1">
        <v>2</v>
      </c>
      <c r="D33" s="1">
        <v>6</v>
      </c>
      <c r="E33" s="1"/>
      <c r="F33" s="1">
        <v>2</v>
      </c>
      <c r="G33" s="5">
        <f t="shared" si="22"/>
        <v>28000</v>
      </c>
      <c r="H33" s="5">
        <f t="shared" si="0"/>
        <v>56000</v>
      </c>
      <c r="I33" s="1" t="s">
        <v>70</v>
      </c>
      <c r="J33" s="1">
        <v>3</v>
      </c>
      <c r="K33" s="1">
        <v>10</v>
      </c>
      <c r="L33" s="1"/>
      <c r="M33" s="1"/>
      <c r="N33" s="5">
        <f t="shared" si="10"/>
        <v>35000</v>
      </c>
      <c r="O33" s="5">
        <f t="shared" si="5"/>
        <v>105000</v>
      </c>
      <c r="P33" s="1" t="s">
        <v>185</v>
      </c>
      <c r="Q33" s="1">
        <v>6</v>
      </c>
      <c r="R33" s="1">
        <v>5</v>
      </c>
      <c r="S33" s="1"/>
      <c r="T33" s="1">
        <v>3</v>
      </c>
      <c r="U33" s="5">
        <f t="shared" si="11"/>
        <v>28000</v>
      </c>
      <c r="V33" s="5">
        <f t="shared" si="6"/>
        <v>168000</v>
      </c>
      <c r="W33" s="1"/>
      <c r="X33" s="1"/>
      <c r="Y33" s="1"/>
      <c r="Z33" s="1"/>
      <c r="AA33" s="1"/>
      <c r="AB33" s="5">
        <f t="shared" si="12"/>
        <v>0</v>
      </c>
      <c r="AC33" s="5">
        <f t="shared" si="7"/>
        <v>0</v>
      </c>
      <c r="AD33" s="1"/>
      <c r="AE33" s="1"/>
      <c r="AF33" s="1"/>
      <c r="AG33" s="1"/>
      <c r="AH33" s="1"/>
      <c r="AI33" s="5">
        <f t="shared" si="13"/>
        <v>0</v>
      </c>
      <c r="AJ33" s="5">
        <f t="shared" si="1"/>
        <v>0</v>
      </c>
      <c r="AK33" s="1" t="s">
        <v>161</v>
      </c>
      <c r="AL33" s="1">
        <v>4</v>
      </c>
      <c r="AM33" s="1">
        <v>5</v>
      </c>
      <c r="AN33" s="1"/>
      <c r="AO33" s="1">
        <v>3</v>
      </c>
      <c r="AP33" s="5">
        <f t="shared" si="14"/>
        <v>32000</v>
      </c>
      <c r="AQ33" s="5">
        <f t="shared" si="2"/>
        <v>128000</v>
      </c>
      <c r="AR33" s="1"/>
      <c r="AS33" s="1"/>
      <c r="AT33" s="1"/>
      <c r="AU33" s="1"/>
      <c r="AV33" s="1"/>
      <c r="AW33" s="5">
        <f t="shared" si="15"/>
        <v>0</v>
      </c>
      <c r="AX33" s="5">
        <f t="shared" si="23"/>
        <v>0</v>
      </c>
      <c r="AY33" s="1"/>
      <c r="AZ33" s="1"/>
      <c r="BA33" s="1"/>
      <c r="BB33" s="1"/>
      <c r="BC33" s="1"/>
      <c r="BD33" s="5">
        <f t="shared" si="16"/>
        <v>0</v>
      </c>
      <c r="BE33" s="5">
        <f t="shared" si="4"/>
        <v>0</v>
      </c>
      <c r="BF33" s="13">
        <f t="shared" si="17"/>
        <v>15</v>
      </c>
      <c r="BG33" s="1">
        <v>0.04</v>
      </c>
      <c r="BH33" s="14">
        <f t="shared" si="18"/>
        <v>18280</v>
      </c>
      <c r="BI33" s="14">
        <f t="shared" si="19"/>
        <v>475280</v>
      </c>
      <c r="BJ33" s="14">
        <f t="shared" si="20"/>
        <v>47528</v>
      </c>
      <c r="BK33" s="5">
        <f t="shared" si="21"/>
        <v>522808</v>
      </c>
    </row>
    <row r="34" spans="1:63" x14ac:dyDescent="0.7">
      <c r="A34" s="11" t="s">
        <v>205</v>
      </c>
      <c r="B34" s="11" t="s">
        <v>143</v>
      </c>
      <c r="C34" s="11">
        <v>6</v>
      </c>
      <c r="D34" s="11">
        <v>7</v>
      </c>
      <c r="E34" s="11">
        <v>1</v>
      </c>
      <c r="F34" s="11"/>
      <c r="G34" s="12">
        <f t="shared" si="22"/>
        <v>29400</v>
      </c>
      <c r="H34" s="12">
        <f t="shared" si="0"/>
        <v>176400</v>
      </c>
      <c r="I34" s="11"/>
      <c r="J34" s="11"/>
      <c r="K34" s="11"/>
      <c r="L34" s="11"/>
      <c r="M34" s="11"/>
      <c r="N34" s="12">
        <f t="shared" si="10"/>
        <v>0</v>
      </c>
      <c r="O34" s="12">
        <f t="shared" si="5"/>
        <v>0</v>
      </c>
      <c r="P34" s="11"/>
      <c r="Q34" s="11"/>
      <c r="R34" s="11"/>
      <c r="S34" s="11"/>
      <c r="T34" s="11"/>
      <c r="U34" s="12">
        <f t="shared" si="11"/>
        <v>0</v>
      </c>
      <c r="V34" s="12">
        <f t="shared" si="6"/>
        <v>0</v>
      </c>
      <c r="W34" s="11"/>
      <c r="X34" s="11"/>
      <c r="Y34" s="11"/>
      <c r="Z34" s="11"/>
      <c r="AA34" s="11"/>
      <c r="AB34" s="12">
        <f t="shared" si="12"/>
        <v>0</v>
      </c>
      <c r="AC34" s="12">
        <f t="shared" si="7"/>
        <v>0</v>
      </c>
      <c r="AD34" s="11"/>
      <c r="AE34" s="11"/>
      <c r="AF34" s="11"/>
      <c r="AG34" s="11"/>
      <c r="AH34" s="11"/>
      <c r="AI34" s="12">
        <f t="shared" si="13"/>
        <v>0</v>
      </c>
      <c r="AJ34" s="12">
        <f t="shared" si="1"/>
        <v>0</v>
      </c>
      <c r="AK34" s="11" t="s">
        <v>48</v>
      </c>
      <c r="AL34" s="11">
        <v>2</v>
      </c>
      <c r="AM34" s="11">
        <v>7</v>
      </c>
      <c r="AN34" s="11">
        <v>1</v>
      </c>
      <c r="AO34" s="11"/>
      <c r="AP34" s="12">
        <f t="shared" si="14"/>
        <v>33600</v>
      </c>
      <c r="AQ34" s="12">
        <f t="shared" si="2"/>
        <v>67200</v>
      </c>
      <c r="AR34" s="11"/>
      <c r="AS34" s="11"/>
      <c r="AT34" s="11"/>
      <c r="AU34" s="11"/>
      <c r="AV34" s="11"/>
      <c r="AW34" s="12">
        <f t="shared" si="15"/>
        <v>0</v>
      </c>
      <c r="AX34" s="12">
        <f t="shared" si="23"/>
        <v>0</v>
      </c>
      <c r="AY34" s="11"/>
      <c r="AZ34" s="11"/>
      <c r="BA34" s="11"/>
      <c r="BB34" s="11"/>
      <c r="BC34" s="11"/>
      <c r="BD34" s="12">
        <f t="shared" si="16"/>
        <v>0</v>
      </c>
      <c r="BE34" s="12">
        <f t="shared" si="4"/>
        <v>0</v>
      </c>
      <c r="BF34" s="11">
        <f t="shared" si="17"/>
        <v>8</v>
      </c>
      <c r="BG34" s="11">
        <v>0.04</v>
      </c>
      <c r="BH34" s="12">
        <f t="shared" si="18"/>
        <v>9744</v>
      </c>
      <c r="BI34" s="12">
        <f t="shared" si="19"/>
        <v>253344</v>
      </c>
      <c r="BJ34" s="12">
        <f t="shared" si="20"/>
        <v>25334.400000000001</v>
      </c>
      <c r="BK34" s="12">
        <f t="shared" si="21"/>
        <v>278678.40000000002</v>
      </c>
    </row>
    <row r="35" spans="1:63" x14ac:dyDescent="0.7">
      <c r="A35" s="1" t="s">
        <v>206</v>
      </c>
      <c r="B35" s="1" t="s">
        <v>185</v>
      </c>
      <c r="C35" s="1">
        <v>10</v>
      </c>
      <c r="D35" s="1">
        <v>7</v>
      </c>
      <c r="E35" s="1"/>
      <c r="F35" s="1">
        <v>1</v>
      </c>
      <c r="G35" s="5">
        <f t="shared" si="22"/>
        <v>28000</v>
      </c>
      <c r="H35" s="5">
        <f t="shared" si="0"/>
        <v>280000</v>
      </c>
      <c r="I35" s="1"/>
      <c r="J35" s="1"/>
      <c r="K35" s="1"/>
      <c r="L35" s="1"/>
      <c r="M35" s="1"/>
      <c r="N35" s="5">
        <f t="shared" si="10"/>
        <v>0</v>
      </c>
      <c r="O35" s="5">
        <f t="shared" si="5"/>
        <v>0</v>
      </c>
      <c r="P35" s="1"/>
      <c r="Q35" s="1"/>
      <c r="R35" s="1"/>
      <c r="S35" s="1"/>
      <c r="T35" s="1"/>
      <c r="U35" s="5">
        <f t="shared" si="11"/>
        <v>0</v>
      </c>
      <c r="V35" s="5">
        <f t="shared" si="6"/>
        <v>0</v>
      </c>
      <c r="W35" s="1"/>
      <c r="X35" s="1"/>
      <c r="Y35" s="1"/>
      <c r="Z35" s="1"/>
      <c r="AA35" s="1"/>
      <c r="AB35" s="5">
        <f t="shared" si="12"/>
        <v>0</v>
      </c>
      <c r="AC35" s="5">
        <f t="shared" si="7"/>
        <v>0</v>
      </c>
      <c r="AD35" s="1"/>
      <c r="AE35" s="1"/>
      <c r="AF35" s="1"/>
      <c r="AG35" s="1"/>
      <c r="AH35" s="1"/>
      <c r="AI35" s="5">
        <f t="shared" si="13"/>
        <v>0</v>
      </c>
      <c r="AJ35" s="5">
        <f t="shared" si="1"/>
        <v>0</v>
      </c>
      <c r="AK35" s="1"/>
      <c r="AL35" s="1"/>
      <c r="AM35" s="1"/>
      <c r="AN35" s="1"/>
      <c r="AO35" s="1"/>
      <c r="AP35" s="5">
        <f t="shared" si="14"/>
        <v>0</v>
      </c>
      <c r="AQ35" s="5">
        <f t="shared" si="2"/>
        <v>0</v>
      </c>
      <c r="AR35" s="1"/>
      <c r="AS35" s="1"/>
      <c r="AT35" s="1"/>
      <c r="AU35" s="1"/>
      <c r="AV35" s="1"/>
      <c r="AW35" s="5">
        <f t="shared" si="15"/>
        <v>0</v>
      </c>
      <c r="AX35" s="5">
        <f t="shared" si="23"/>
        <v>0</v>
      </c>
      <c r="AY35" s="1"/>
      <c r="AZ35" s="1"/>
      <c r="BA35" s="1"/>
      <c r="BB35" s="1"/>
      <c r="BC35" s="1"/>
      <c r="BD35" s="5">
        <f t="shared" si="16"/>
        <v>0</v>
      </c>
      <c r="BE35" s="5">
        <f t="shared" si="4"/>
        <v>0</v>
      </c>
      <c r="BF35" s="13">
        <f t="shared" si="17"/>
        <v>10</v>
      </c>
      <c r="BG35" s="1">
        <v>0.05</v>
      </c>
      <c r="BH35" s="14">
        <f t="shared" si="18"/>
        <v>14000</v>
      </c>
      <c r="BI35" s="14">
        <f t="shared" si="19"/>
        <v>294000</v>
      </c>
      <c r="BJ35" s="14">
        <f t="shared" si="20"/>
        <v>29400</v>
      </c>
      <c r="BK35" s="5">
        <f t="shared" si="21"/>
        <v>323400</v>
      </c>
    </row>
    <row r="36" spans="1:63" x14ac:dyDescent="0.7">
      <c r="A36" s="11" t="s">
        <v>45</v>
      </c>
      <c r="B36" s="11" t="s">
        <v>12</v>
      </c>
      <c r="C36" s="11">
        <v>8</v>
      </c>
      <c r="D36" s="11">
        <v>7</v>
      </c>
      <c r="E36" s="11">
        <v>1</v>
      </c>
      <c r="F36" s="11"/>
      <c r="G36" s="12">
        <f t="shared" si="22"/>
        <v>29400</v>
      </c>
      <c r="H36" s="12">
        <f t="shared" si="0"/>
        <v>235200</v>
      </c>
      <c r="I36" s="11"/>
      <c r="J36" s="11"/>
      <c r="K36" s="11"/>
      <c r="L36" s="11"/>
      <c r="M36" s="11"/>
      <c r="N36" s="12">
        <f t="shared" si="10"/>
        <v>0</v>
      </c>
      <c r="O36" s="12">
        <f t="shared" si="5"/>
        <v>0</v>
      </c>
      <c r="P36" s="11"/>
      <c r="Q36" s="11"/>
      <c r="R36" s="11"/>
      <c r="S36" s="11"/>
      <c r="T36" s="11"/>
      <c r="U36" s="12">
        <f t="shared" si="11"/>
        <v>0</v>
      </c>
      <c r="V36" s="12">
        <f t="shared" si="6"/>
        <v>0</v>
      </c>
      <c r="W36" s="11"/>
      <c r="X36" s="11"/>
      <c r="Y36" s="11"/>
      <c r="Z36" s="11"/>
      <c r="AA36" s="11"/>
      <c r="AB36" s="12">
        <f t="shared" si="12"/>
        <v>0</v>
      </c>
      <c r="AC36" s="12">
        <f t="shared" si="7"/>
        <v>0</v>
      </c>
      <c r="AD36" s="11"/>
      <c r="AE36" s="11"/>
      <c r="AF36" s="11"/>
      <c r="AG36" s="11"/>
      <c r="AH36" s="11"/>
      <c r="AI36" s="12">
        <f t="shared" si="13"/>
        <v>0</v>
      </c>
      <c r="AJ36" s="12">
        <f t="shared" si="1"/>
        <v>0</v>
      </c>
      <c r="AK36" s="11" t="s">
        <v>48</v>
      </c>
      <c r="AL36" s="11">
        <v>1</v>
      </c>
      <c r="AM36" s="11">
        <v>7</v>
      </c>
      <c r="AN36" s="11">
        <v>1</v>
      </c>
      <c r="AO36" s="11"/>
      <c r="AP36" s="12">
        <f t="shared" si="14"/>
        <v>33600</v>
      </c>
      <c r="AQ36" s="12">
        <f t="shared" si="2"/>
        <v>33600</v>
      </c>
      <c r="AR36" s="11"/>
      <c r="AS36" s="11"/>
      <c r="AT36" s="11"/>
      <c r="AU36" s="11"/>
      <c r="AV36" s="11"/>
      <c r="AW36" s="12">
        <f t="shared" si="15"/>
        <v>0</v>
      </c>
      <c r="AX36" s="12">
        <f t="shared" si="23"/>
        <v>0</v>
      </c>
      <c r="AY36" s="11"/>
      <c r="AZ36" s="11"/>
      <c r="BA36" s="11"/>
      <c r="BB36" s="11"/>
      <c r="BC36" s="11"/>
      <c r="BD36" s="12">
        <f t="shared" si="16"/>
        <v>0</v>
      </c>
      <c r="BE36" s="12">
        <f t="shared" si="4"/>
        <v>0</v>
      </c>
      <c r="BF36" s="11">
        <f t="shared" si="17"/>
        <v>9</v>
      </c>
      <c r="BG36" s="11">
        <v>0.03</v>
      </c>
      <c r="BH36" s="12">
        <f t="shared" si="18"/>
        <v>8064</v>
      </c>
      <c r="BI36" s="12">
        <f t="shared" si="19"/>
        <v>276864</v>
      </c>
      <c r="BJ36" s="12">
        <f t="shared" si="20"/>
        <v>27686.400000000001</v>
      </c>
      <c r="BK36" s="12">
        <f t="shared" si="21"/>
        <v>304550.40000000002</v>
      </c>
    </row>
    <row r="37" spans="1:63" x14ac:dyDescent="0.7">
      <c r="A37" s="1" t="s">
        <v>207</v>
      </c>
      <c r="B37" s="1" t="s">
        <v>143</v>
      </c>
      <c r="C37" s="1">
        <v>5</v>
      </c>
      <c r="D37" s="1">
        <v>7</v>
      </c>
      <c r="E37" s="1">
        <v>1</v>
      </c>
      <c r="F37" s="1"/>
      <c r="G37" s="5">
        <f t="shared" si="22"/>
        <v>29400</v>
      </c>
      <c r="H37" s="5">
        <f t="shared" si="0"/>
        <v>147000</v>
      </c>
      <c r="I37" s="1"/>
      <c r="J37" s="1"/>
      <c r="K37" s="1"/>
      <c r="L37" s="1"/>
      <c r="M37" s="1"/>
      <c r="N37" s="5">
        <f t="shared" si="10"/>
        <v>0</v>
      </c>
      <c r="O37" s="5">
        <f t="shared" si="5"/>
        <v>0</v>
      </c>
      <c r="P37" s="1"/>
      <c r="Q37" s="1"/>
      <c r="R37" s="1"/>
      <c r="S37" s="1"/>
      <c r="T37" s="1"/>
      <c r="U37" s="5">
        <f t="shared" si="11"/>
        <v>0</v>
      </c>
      <c r="V37" s="5">
        <f t="shared" si="6"/>
        <v>0</v>
      </c>
      <c r="W37" s="1"/>
      <c r="X37" s="1"/>
      <c r="Y37" s="1"/>
      <c r="Z37" s="1"/>
      <c r="AA37" s="1"/>
      <c r="AB37" s="5">
        <f t="shared" si="12"/>
        <v>0</v>
      </c>
      <c r="AC37" s="5">
        <f t="shared" si="7"/>
        <v>0</v>
      </c>
      <c r="AD37" s="1"/>
      <c r="AE37" s="1"/>
      <c r="AF37" s="1"/>
      <c r="AG37" s="1"/>
      <c r="AH37" s="1"/>
      <c r="AI37" s="5">
        <f t="shared" si="13"/>
        <v>0</v>
      </c>
      <c r="AJ37" s="5">
        <f t="shared" si="1"/>
        <v>0</v>
      </c>
      <c r="AK37" s="1" t="s">
        <v>48</v>
      </c>
      <c r="AL37" s="1">
        <v>1</v>
      </c>
      <c r="AM37" s="1">
        <v>7</v>
      </c>
      <c r="AN37" s="1">
        <v>1</v>
      </c>
      <c r="AO37" s="1"/>
      <c r="AP37" s="5">
        <f t="shared" si="14"/>
        <v>33600</v>
      </c>
      <c r="AQ37" s="5">
        <f t="shared" si="2"/>
        <v>33600</v>
      </c>
      <c r="AR37" s="1"/>
      <c r="AS37" s="1"/>
      <c r="AT37" s="1"/>
      <c r="AU37" s="1"/>
      <c r="AV37" s="1"/>
      <c r="AW37" s="5">
        <f t="shared" si="15"/>
        <v>0</v>
      </c>
      <c r="AX37" s="5">
        <f t="shared" si="23"/>
        <v>0</v>
      </c>
      <c r="AY37" s="1"/>
      <c r="AZ37" s="1"/>
      <c r="BA37" s="1"/>
      <c r="BB37" s="1"/>
      <c r="BC37" s="1"/>
      <c r="BD37" s="5">
        <f t="shared" si="16"/>
        <v>0</v>
      </c>
      <c r="BE37" s="5">
        <f t="shared" si="4"/>
        <v>0</v>
      </c>
      <c r="BF37" s="13">
        <f t="shared" si="17"/>
        <v>6</v>
      </c>
      <c r="BG37" s="1">
        <v>0.03</v>
      </c>
      <c r="BH37" s="14">
        <f t="shared" si="18"/>
        <v>5418</v>
      </c>
      <c r="BI37" s="14">
        <f t="shared" si="19"/>
        <v>186018</v>
      </c>
      <c r="BJ37" s="14">
        <f t="shared" si="20"/>
        <v>18601.8</v>
      </c>
      <c r="BK37" s="5">
        <f t="shared" si="21"/>
        <v>204619.8</v>
      </c>
    </row>
    <row r="38" spans="1:63" x14ac:dyDescent="0.7">
      <c r="A38" s="11" t="s">
        <v>208</v>
      </c>
      <c r="B38" s="11" t="s">
        <v>23</v>
      </c>
      <c r="C38" s="11">
        <v>11</v>
      </c>
      <c r="D38" s="11">
        <v>8</v>
      </c>
      <c r="E38" s="11"/>
      <c r="F38" s="11"/>
      <c r="G38" s="12">
        <f t="shared" si="22"/>
        <v>28000</v>
      </c>
      <c r="H38" s="12">
        <f t="shared" si="0"/>
        <v>308000</v>
      </c>
      <c r="I38" s="11"/>
      <c r="J38" s="11"/>
      <c r="K38" s="11"/>
      <c r="L38" s="11"/>
      <c r="M38" s="11"/>
      <c r="N38" s="12">
        <f t="shared" si="10"/>
        <v>0</v>
      </c>
      <c r="O38" s="12">
        <f t="shared" si="5"/>
        <v>0</v>
      </c>
      <c r="P38" s="11"/>
      <c r="Q38" s="11"/>
      <c r="R38" s="11"/>
      <c r="S38" s="11"/>
      <c r="T38" s="11"/>
      <c r="U38" s="12">
        <f t="shared" si="11"/>
        <v>0</v>
      </c>
      <c r="V38" s="12">
        <f t="shared" si="6"/>
        <v>0</v>
      </c>
      <c r="W38" s="11"/>
      <c r="X38" s="11"/>
      <c r="Y38" s="11"/>
      <c r="Z38" s="11"/>
      <c r="AA38" s="11"/>
      <c r="AB38" s="12">
        <f t="shared" si="12"/>
        <v>0</v>
      </c>
      <c r="AC38" s="12">
        <f t="shared" si="7"/>
        <v>0</v>
      </c>
      <c r="AD38" s="11"/>
      <c r="AE38" s="11"/>
      <c r="AF38" s="11"/>
      <c r="AG38" s="11"/>
      <c r="AH38" s="11"/>
      <c r="AI38" s="12">
        <f t="shared" si="13"/>
        <v>0</v>
      </c>
      <c r="AJ38" s="12">
        <f t="shared" si="1"/>
        <v>0</v>
      </c>
      <c r="AK38" s="11" t="s">
        <v>192</v>
      </c>
      <c r="AL38" s="11">
        <v>1</v>
      </c>
      <c r="AM38" s="11">
        <v>8</v>
      </c>
      <c r="AN38" s="11"/>
      <c r="AO38" s="11"/>
      <c r="AP38" s="12">
        <f t="shared" si="14"/>
        <v>32000</v>
      </c>
      <c r="AQ38" s="12">
        <f t="shared" si="2"/>
        <v>32000</v>
      </c>
      <c r="AR38" s="11"/>
      <c r="AS38" s="11"/>
      <c r="AT38" s="11"/>
      <c r="AU38" s="11"/>
      <c r="AV38" s="11"/>
      <c r="AW38" s="12">
        <f t="shared" si="15"/>
        <v>0</v>
      </c>
      <c r="AX38" s="12">
        <f t="shared" si="23"/>
        <v>0</v>
      </c>
      <c r="AY38" s="11"/>
      <c r="AZ38" s="11"/>
      <c r="BA38" s="11"/>
      <c r="BB38" s="11"/>
      <c r="BC38" s="11"/>
      <c r="BD38" s="12">
        <f t="shared" si="16"/>
        <v>0</v>
      </c>
      <c r="BE38" s="12">
        <f t="shared" si="4"/>
        <v>0</v>
      </c>
      <c r="BF38" s="11">
        <f t="shared" si="17"/>
        <v>12</v>
      </c>
      <c r="BG38" s="11">
        <v>0.03</v>
      </c>
      <c r="BH38" s="12">
        <f t="shared" si="18"/>
        <v>10200</v>
      </c>
      <c r="BI38" s="12">
        <f>BE38+AX38+AQ38+AC38+V38+O38+H38+BH38+AJ38</f>
        <v>350200</v>
      </c>
      <c r="BJ38" s="12">
        <f t="shared" si="20"/>
        <v>35020</v>
      </c>
      <c r="BK38" s="12">
        <f t="shared" si="21"/>
        <v>385220</v>
      </c>
    </row>
    <row r="39" spans="1:63" x14ac:dyDescent="0.7">
      <c r="A39" s="1" t="s">
        <v>209</v>
      </c>
      <c r="B39" s="1" t="s">
        <v>246</v>
      </c>
      <c r="C39" s="1">
        <v>4</v>
      </c>
      <c r="D39" s="1">
        <v>8</v>
      </c>
      <c r="E39" s="1"/>
      <c r="F39" s="1"/>
      <c r="G39" s="5">
        <f t="shared" si="22"/>
        <v>28000</v>
      </c>
      <c r="H39" s="5">
        <f t="shared" si="0"/>
        <v>112000</v>
      </c>
      <c r="I39" s="1"/>
      <c r="J39" s="1"/>
      <c r="K39" s="1"/>
      <c r="L39" s="1"/>
      <c r="M39" s="1"/>
      <c r="N39" s="5">
        <f t="shared" si="10"/>
        <v>0</v>
      </c>
      <c r="O39" s="5">
        <f t="shared" si="5"/>
        <v>0</v>
      </c>
      <c r="P39" s="1"/>
      <c r="Q39" s="1"/>
      <c r="R39" s="1"/>
      <c r="S39" s="1"/>
      <c r="T39" s="1"/>
      <c r="U39" s="5">
        <f t="shared" si="11"/>
        <v>0</v>
      </c>
      <c r="V39" s="5">
        <f t="shared" si="6"/>
        <v>0</v>
      </c>
      <c r="W39" s="1"/>
      <c r="X39" s="1"/>
      <c r="Y39" s="1"/>
      <c r="Z39" s="1"/>
      <c r="AA39" s="1"/>
      <c r="AB39" s="5">
        <f t="shared" si="12"/>
        <v>0</v>
      </c>
      <c r="AC39" s="5">
        <f t="shared" si="7"/>
        <v>0</v>
      </c>
      <c r="AD39" s="1"/>
      <c r="AE39" s="1"/>
      <c r="AF39" s="1"/>
      <c r="AG39" s="1"/>
      <c r="AH39" s="1"/>
      <c r="AI39" s="5">
        <f t="shared" si="13"/>
        <v>0</v>
      </c>
      <c r="AJ39" s="5">
        <f t="shared" si="1"/>
        <v>0</v>
      </c>
      <c r="AK39" s="1" t="s">
        <v>247</v>
      </c>
      <c r="AL39" s="1">
        <v>1</v>
      </c>
      <c r="AM39" s="1">
        <v>8</v>
      </c>
      <c r="AN39" s="1"/>
      <c r="AO39" s="1"/>
      <c r="AP39" s="5">
        <f t="shared" si="14"/>
        <v>32000</v>
      </c>
      <c r="AQ39" s="5">
        <f t="shared" si="2"/>
        <v>32000</v>
      </c>
      <c r="AR39" s="1"/>
      <c r="AS39" s="1"/>
      <c r="AT39" s="1"/>
      <c r="AU39" s="1"/>
      <c r="AV39" s="1"/>
      <c r="AW39" s="5">
        <f t="shared" si="15"/>
        <v>0</v>
      </c>
      <c r="AX39" s="5">
        <f t="shared" si="23"/>
        <v>0</v>
      </c>
      <c r="AY39" s="1"/>
      <c r="AZ39" s="1"/>
      <c r="BA39" s="1"/>
      <c r="BB39" s="1"/>
      <c r="BC39" s="1"/>
      <c r="BD39" s="5">
        <f t="shared" si="16"/>
        <v>0</v>
      </c>
      <c r="BE39" s="5">
        <f t="shared" si="4"/>
        <v>0</v>
      </c>
      <c r="BF39" s="13">
        <f t="shared" si="17"/>
        <v>5</v>
      </c>
      <c r="BG39" s="1">
        <v>7.0000000000000007E-2</v>
      </c>
      <c r="BH39" s="14">
        <f t="shared" si="18"/>
        <v>10080.000000000002</v>
      </c>
      <c r="BI39" s="14">
        <f t="shared" si="19"/>
        <v>154080</v>
      </c>
      <c r="BJ39" s="14">
        <f t="shared" si="20"/>
        <v>15408</v>
      </c>
      <c r="BK39" s="5">
        <f t="shared" si="21"/>
        <v>169488</v>
      </c>
    </row>
    <row r="40" spans="1:63" s="15" customFormat="1" x14ac:dyDescent="0.7">
      <c r="A40" s="13"/>
      <c r="B40" s="13"/>
      <c r="C40" s="13"/>
      <c r="D40" s="13"/>
      <c r="E40" s="13"/>
      <c r="F40" s="13"/>
      <c r="G40" s="14"/>
      <c r="H40" s="14"/>
      <c r="I40" s="13"/>
      <c r="J40" s="13"/>
      <c r="K40" s="13"/>
      <c r="L40" s="13"/>
      <c r="M40" s="13"/>
      <c r="N40" s="14"/>
      <c r="O40" s="14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4"/>
      <c r="AC40" s="14"/>
      <c r="AD40" s="13"/>
      <c r="AE40" s="13"/>
      <c r="AF40" s="13"/>
      <c r="AG40" s="13"/>
      <c r="AH40" s="13"/>
      <c r="AI40" s="14"/>
      <c r="AJ40" s="14"/>
      <c r="AK40" s="13"/>
      <c r="AL40" s="13"/>
      <c r="AM40" s="13"/>
      <c r="AN40" s="13"/>
      <c r="AO40" s="13"/>
      <c r="AP40" s="14"/>
      <c r="AQ40" s="14"/>
      <c r="AR40" s="13"/>
      <c r="AS40" s="13"/>
      <c r="AT40" s="13"/>
      <c r="AU40" s="13"/>
      <c r="AV40" s="13"/>
      <c r="AW40" s="14"/>
      <c r="AX40" s="14"/>
      <c r="AY40" s="13"/>
      <c r="AZ40" s="13"/>
      <c r="BA40" s="13"/>
      <c r="BB40" s="13"/>
      <c r="BC40" s="13"/>
      <c r="BD40" s="14"/>
      <c r="BE40" s="14"/>
      <c r="BF40" s="13"/>
      <c r="BG40" s="13"/>
      <c r="BH40" s="14"/>
      <c r="BI40" s="14"/>
      <c r="BJ40" s="14"/>
      <c r="BK40" s="14"/>
    </row>
    <row r="41" spans="1:63" x14ac:dyDescent="0.7">
      <c r="A41" s="11" t="s">
        <v>145</v>
      </c>
      <c r="B41" s="11"/>
      <c r="C41" s="11"/>
      <c r="D41" s="11"/>
      <c r="E41" s="11"/>
      <c r="F41" s="11"/>
      <c r="G41" s="12">
        <f>3500*D41+4900*E41+F41*3500</f>
        <v>0</v>
      </c>
      <c r="H41" s="12">
        <f>G41*C41</f>
        <v>0</v>
      </c>
      <c r="I41" s="11"/>
      <c r="J41" s="11"/>
      <c r="K41" s="11"/>
      <c r="L41" s="11"/>
      <c r="M41" s="11"/>
      <c r="N41" s="12">
        <f>3500*K41+4900*L41+M41*3500</f>
        <v>0</v>
      </c>
      <c r="O41" s="12">
        <f>N41*J41</f>
        <v>0</v>
      </c>
      <c r="P41" s="11"/>
      <c r="Q41" s="11"/>
      <c r="R41" s="11"/>
      <c r="S41" s="11"/>
      <c r="T41" s="11"/>
      <c r="U41" s="12">
        <f>3500*R41+4900*S41+3500*T41</f>
        <v>0</v>
      </c>
      <c r="V41" s="12">
        <f>U41*Q41</f>
        <v>0</v>
      </c>
      <c r="W41" s="11"/>
      <c r="X41" s="11"/>
      <c r="Y41" s="11"/>
      <c r="Z41" s="11"/>
      <c r="AA41" s="11"/>
      <c r="AB41" s="12">
        <f>3500*Y41+4900*Z41+3500*AA41</f>
        <v>0</v>
      </c>
      <c r="AC41" s="12">
        <f>AB41*X41</f>
        <v>0</v>
      </c>
      <c r="AD41" s="11"/>
      <c r="AE41" s="11"/>
      <c r="AF41" s="11"/>
      <c r="AG41" s="11"/>
      <c r="AH41" s="11"/>
      <c r="AI41" s="12">
        <f>4000*AF41+5600*AG41</f>
        <v>0</v>
      </c>
      <c r="AJ41" s="12">
        <f>AI41*AE41</f>
        <v>0</v>
      </c>
      <c r="AK41" s="11"/>
      <c r="AL41" s="11"/>
      <c r="AM41" s="11"/>
      <c r="AN41" s="11"/>
      <c r="AO41" s="11"/>
      <c r="AP41" s="12">
        <f>4000*AM41+5600*AN41+4000*AO41</f>
        <v>0</v>
      </c>
      <c r="AQ41" s="12">
        <f>AP41*AL41</f>
        <v>0</v>
      </c>
      <c r="AR41" s="11"/>
      <c r="AS41" s="11"/>
      <c r="AT41" s="11"/>
      <c r="AU41" s="11"/>
      <c r="AV41" s="11"/>
      <c r="AW41" s="12">
        <f>4000*AT41+5600*AU41+4000*AV41</f>
        <v>0</v>
      </c>
      <c r="AX41" s="12">
        <f>AW41*AS41</f>
        <v>0</v>
      </c>
      <c r="AY41" s="11"/>
      <c r="AZ41" s="11"/>
      <c r="BA41" s="11"/>
      <c r="BB41" s="11"/>
      <c r="BC41" s="11"/>
      <c r="BD41" s="12">
        <f>4000*BA41+5600*BB41+4000*BC41</f>
        <v>0</v>
      </c>
      <c r="BE41" s="12">
        <f>BD41*AZ41</f>
        <v>0</v>
      </c>
      <c r="BF41" s="11">
        <v>254</v>
      </c>
      <c r="BG41" s="11">
        <v>0.05</v>
      </c>
      <c r="BH41" s="12">
        <v>407435</v>
      </c>
      <c r="BI41" s="12">
        <v>8556135</v>
      </c>
      <c r="BJ41" s="12">
        <v>855614</v>
      </c>
      <c r="BK41" s="12">
        <v>9411749</v>
      </c>
    </row>
    <row r="42" spans="1:63" x14ac:dyDescent="0.7">
      <c r="A42" s="1" t="s">
        <v>202</v>
      </c>
      <c r="B42" s="1" t="s">
        <v>257</v>
      </c>
      <c r="C42" s="1">
        <v>8</v>
      </c>
      <c r="D42" s="1"/>
      <c r="E42" s="1"/>
      <c r="F42" s="1"/>
      <c r="G42" s="5">
        <v>21000</v>
      </c>
      <c r="H42" s="5">
        <f t="shared" ref="H42" si="24">G42*C42</f>
        <v>168000</v>
      </c>
      <c r="I42" s="1" t="s">
        <v>258</v>
      </c>
      <c r="J42" s="1"/>
      <c r="K42" s="1"/>
      <c r="L42" s="1"/>
      <c r="M42" s="1"/>
      <c r="N42" s="5">
        <v>3800</v>
      </c>
      <c r="O42" s="5">
        <v>3800</v>
      </c>
      <c r="P42" s="1"/>
      <c r="Q42" s="1"/>
      <c r="R42" s="1"/>
      <c r="S42" s="1"/>
      <c r="T42" s="1"/>
      <c r="U42" s="5">
        <f t="shared" ref="U42" si="25">3500*R42+4900*S42+3500*T42</f>
        <v>0</v>
      </c>
      <c r="V42" s="5">
        <f t="shared" ref="V42" si="26">U42*Q42</f>
        <v>0</v>
      </c>
      <c r="W42" s="1"/>
      <c r="X42" s="1"/>
      <c r="Y42" s="1"/>
      <c r="Z42" s="1"/>
      <c r="AA42" s="1"/>
      <c r="AB42" s="5">
        <f t="shared" ref="AB42" si="27">3500*Y42+4900*Z42+3500*AA42</f>
        <v>0</v>
      </c>
      <c r="AC42" s="5">
        <f t="shared" ref="AC42" si="28">AB42*X42</f>
        <v>0</v>
      </c>
      <c r="AD42" s="1"/>
      <c r="AE42" s="1"/>
      <c r="AF42" s="1"/>
      <c r="AG42" s="1"/>
      <c r="AH42" s="1"/>
      <c r="AI42" s="5">
        <f t="shared" ref="AI42" si="29">4000*AF42+5600*AG42</f>
        <v>0</v>
      </c>
      <c r="AJ42" s="5">
        <f t="shared" ref="AJ42" si="30">AI42*AE42</f>
        <v>0</v>
      </c>
      <c r="AK42" s="1"/>
      <c r="AL42" s="1"/>
      <c r="AM42" s="1"/>
      <c r="AN42" s="1"/>
      <c r="AO42" s="1"/>
      <c r="AP42" s="5">
        <f t="shared" ref="AP42" si="31">4000*AM42+5600*AN42+4000*AO42</f>
        <v>0</v>
      </c>
      <c r="AQ42" s="5">
        <f t="shared" ref="AQ42" si="32">AP42*AL42</f>
        <v>0</v>
      </c>
      <c r="AR42" s="1"/>
      <c r="AS42" s="1"/>
      <c r="AT42" s="1"/>
      <c r="AU42" s="1"/>
      <c r="AV42" s="1"/>
      <c r="AW42" s="5">
        <f t="shared" ref="AW42" si="33">4000*AT42+5600*AU42+4000*AV42</f>
        <v>0</v>
      </c>
      <c r="AX42" s="5">
        <f t="shared" ref="AX42" si="34">AW42*AS42</f>
        <v>0</v>
      </c>
      <c r="AY42" s="1"/>
      <c r="AZ42" s="1"/>
      <c r="BA42" s="1"/>
      <c r="BB42" s="1"/>
      <c r="BC42" s="1"/>
      <c r="BD42" s="5">
        <f t="shared" ref="BD42" si="35">4000*BA42+5600*BB42+4000*BC42</f>
        <v>0</v>
      </c>
      <c r="BE42" s="5">
        <f t="shared" ref="BE42" si="36">BD42*AZ42</f>
        <v>0</v>
      </c>
      <c r="BF42" s="1">
        <v>0</v>
      </c>
      <c r="BG42" s="1"/>
      <c r="BH42" s="5">
        <f t="shared" ref="BH42" si="37">(BE42+AX42+AQ42+AC42+V42+O42+H42)*BG42</f>
        <v>0</v>
      </c>
      <c r="BI42" s="5">
        <f>BE42+AX42+AQ42+AC42+V42+O42+H42+BH42</f>
        <v>171800</v>
      </c>
      <c r="BJ42" s="5">
        <f t="shared" ref="BJ42" si="38">BI42*0.1</f>
        <v>17180</v>
      </c>
      <c r="BK42" s="5">
        <f t="shared" ref="BK42" si="39">BI42+BJ42</f>
        <v>188980</v>
      </c>
    </row>
    <row r="43" spans="1:63" x14ac:dyDescent="0.7">
      <c r="A43" s="11" t="s">
        <v>215</v>
      </c>
      <c r="B43" s="11" t="s">
        <v>259</v>
      </c>
      <c r="C43" s="11"/>
      <c r="D43" s="11"/>
      <c r="E43" s="11"/>
      <c r="F43" s="11"/>
      <c r="G43" s="12">
        <v>60000</v>
      </c>
      <c r="H43" s="12">
        <v>60000</v>
      </c>
      <c r="I43" s="11"/>
      <c r="J43" s="11"/>
      <c r="K43" s="11"/>
      <c r="L43" s="11"/>
      <c r="M43" s="11"/>
      <c r="N43" s="12">
        <f t="shared" ref="N43" si="40">3500*K43+4900*L43+M43*3500</f>
        <v>0</v>
      </c>
      <c r="O43" s="12">
        <f t="shared" ref="O43" si="41">N43*J43</f>
        <v>0</v>
      </c>
      <c r="P43" s="11"/>
      <c r="Q43" s="11"/>
      <c r="R43" s="11"/>
      <c r="S43" s="11"/>
      <c r="T43" s="11"/>
      <c r="U43" s="12">
        <f t="shared" ref="U43" si="42">3500*R43+4900*S43+3500*T43</f>
        <v>0</v>
      </c>
      <c r="V43" s="12">
        <f t="shared" ref="V43" si="43">U43*Q43</f>
        <v>0</v>
      </c>
      <c r="W43" s="11"/>
      <c r="X43" s="11"/>
      <c r="Y43" s="11"/>
      <c r="Z43" s="11"/>
      <c r="AA43" s="11"/>
      <c r="AB43" s="12">
        <f t="shared" ref="AB43" si="44">3500*Y43+4900*Z43+3500*AA43</f>
        <v>0</v>
      </c>
      <c r="AC43" s="12">
        <f t="shared" ref="AC43" si="45">AB43*X43</f>
        <v>0</v>
      </c>
      <c r="AD43" s="11"/>
      <c r="AE43" s="11"/>
      <c r="AF43" s="11"/>
      <c r="AG43" s="11"/>
      <c r="AH43" s="11"/>
      <c r="AI43" s="12">
        <f t="shared" ref="AI43" si="46">4000*AF43+5600*AG43</f>
        <v>0</v>
      </c>
      <c r="AJ43" s="12">
        <f t="shared" ref="AJ43" si="47">AI43*AE43</f>
        <v>0</v>
      </c>
      <c r="AK43" s="11"/>
      <c r="AL43" s="11"/>
      <c r="AM43" s="11"/>
      <c r="AN43" s="11"/>
      <c r="AO43" s="11"/>
      <c r="AP43" s="12">
        <f t="shared" ref="AP43" si="48">4000*AM43+5600*AN43+4000*AO43</f>
        <v>0</v>
      </c>
      <c r="AQ43" s="12">
        <f t="shared" ref="AQ43" si="49">AP43*AL43</f>
        <v>0</v>
      </c>
      <c r="AR43" s="11"/>
      <c r="AS43" s="11"/>
      <c r="AT43" s="11"/>
      <c r="AU43" s="11"/>
      <c r="AV43" s="11"/>
      <c r="AW43" s="12">
        <f t="shared" ref="AW43" si="50">4000*AT43+5600*AU43+4000*AV43</f>
        <v>0</v>
      </c>
      <c r="AX43" s="12">
        <f t="shared" ref="AX43" si="51">AW43*AS43</f>
        <v>0</v>
      </c>
      <c r="AY43" s="11"/>
      <c r="AZ43" s="11"/>
      <c r="BA43" s="11"/>
      <c r="BB43" s="11"/>
      <c r="BC43" s="11"/>
      <c r="BD43" s="12">
        <f t="shared" ref="BD43" si="52">4000*BA43+5600*BB43+4000*BC43</f>
        <v>0</v>
      </c>
      <c r="BE43" s="12">
        <f t="shared" ref="BE43" si="53">BD43*AZ43</f>
        <v>0</v>
      </c>
      <c r="BF43" s="11">
        <f t="shared" ref="BF43" si="54">AZ43+AS43+AL43+X43+Q43+J43+C43</f>
        <v>0</v>
      </c>
      <c r="BG43" s="11"/>
      <c r="BH43" s="12">
        <f t="shared" ref="BH43" si="55">(BE43+AX43+AQ43+AC43+V43+O43+H43)*BG43</f>
        <v>0</v>
      </c>
      <c r="BI43" s="12">
        <f t="shared" ref="BI43" si="56">BE43+AX43+AQ43+AC43+V43+O43+H43+BH43</f>
        <v>60000</v>
      </c>
      <c r="BJ43" s="12">
        <f t="shared" ref="BJ43" si="57">BI43*0.1</f>
        <v>6000</v>
      </c>
      <c r="BK43" s="12">
        <f t="shared" ref="BK43" si="58">BI43+BJ43</f>
        <v>66000</v>
      </c>
    </row>
    <row r="44" spans="1:63" s="15" customFormat="1" x14ac:dyDescent="0.7">
      <c r="A44" s="13" t="s">
        <v>263</v>
      </c>
      <c r="B44" s="13" t="s">
        <v>259</v>
      </c>
      <c r="C44" s="13"/>
      <c r="D44" s="13"/>
      <c r="E44" s="13"/>
      <c r="F44" s="13"/>
      <c r="G44" s="14">
        <v>80000</v>
      </c>
      <c r="H44" s="14">
        <v>80000</v>
      </c>
      <c r="I44" s="13"/>
      <c r="J44" s="13"/>
      <c r="K44" s="13"/>
      <c r="L44" s="13"/>
      <c r="M44" s="13"/>
      <c r="N44" s="14"/>
      <c r="O44" s="14"/>
      <c r="P44" s="13"/>
      <c r="Q44" s="13"/>
      <c r="R44" s="13"/>
      <c r="S44" s="13"/>
      <c r="T44" s="13"/>
      <c r="U44" s="14"/>
      <c r="V44" s="14"/>
      <c r="W44" s="13"/>
      <c r="X44" s="13"/>
      <c r="Y44" s="13"/>
      <c r="Z44" s="13"/>
      <c r="AA44" s="13"/>
      <c r="AB44" s="14"/>
      <c r="AC44" s="14"/>
      <c r="AD44" s="13"/>
      <c r="AE44" s="13"/>
      <c r="AF44" s="13"/>
      <c r="AG44" s="13"/>
      <c r="AH44" s="13"/>
      <c r="AI44" s="14"/>
      <c r="AJ44" s="14"/>
      <c r="AK44" s="13"/>
      <c r="AL44" s="13"/>
      <c r="AM44" s="13"/>
      <c r="AN44" s="13"/>
      <c r="AO44" s="13"/>
      <c r="AP44" s="14"/>
      <c r="AQ44" s="14"/>
      <c r="AR44" s="13"/>
      <c r="AS44" s="13"/>
      <c r="AT44" s="13"/>
      <c r="AU44" s="13"/>
      <c r="AV44" s="13"/>
      <c r="AW44" s="14"/>
      <c r="AX44" s="14"/>
      <c r="AY44" s="13"/>
      <c r="AZ44" s="13"/>
      <c r="BA44" s="13"/>
      <c r="BB44" s="13"/>
      <c r="BC44" s="13"/>
      <c r="BD44" s="14"/>
      <c r="BE44" s="14"/>
      <c r="BF44" s="13"/>
      <c r="BG44" s="13"/>
      <c r="BH44" s="14"/>
      <c r="BI44" s="14">
        <v>80000</v>
      </c>
      <c r="BJ44" s="14">
        <v>8000</v>
      </c>
      <c r="BK44" s="14">
        <v>88000</v>
      </c>
    </row>
    <row r="45" spans="1:63" x14ac:dyDescent="0.7">
      <c r="A45" s="11"/>
      <c r="B45" s="11"/>
      <c r="C45" s="11"/>
      <c r="D45" s="11"/>
      <c r="E45" s="11"/>
      <c r="F45" s="11"/>
      <c r="G45" s="12"/>
      <c r="H45" s="12"/>
      <c r="I45" s="11"/>
      <c r="J45" s="11"/>
      <c r="K45" s="11"/>
      <c r="L45" s="11"/>
      <c r="M45" s="11"/>
      <c r="N45" s="12"/>
      <c r="O45" s="12"/>
      <c r="P45" s="11"/>
      <c r="Q45" s="11"/>
      <c r="R45" s="11"/>
      <c r="S45" s="11"/>
      <c r="T45" s="11"/>
      <c r="U45" s="12"/>
      <c r="V45" s="12"/>
      <c r="W45" s="11"/>
      <c r="X45" s="11"/>
      <c r="Y45" s="11"/>
      <c r="Z45" s="11"/>
      <c r="AA45" s="11"/>
      <c r="AB45" s="12"/>
      <c r="AC45" s="12"/>
      <c r="AD45" s="11"/>
      <c r="AE45" s="11"/>
      <c r="AF45" s="11"/>
      <c r="AG45" s="11"/>
      <c r="AH45" s="11"/>
      <c r="AI45" s="12"/>
      <c r="AJ45" s="12"/>
      <c r="AK45" s="11"/>
      <c r="AL45" s="11"/>
      <c r="AM45" s="11"/>
      <c r="AN45" s="11"/>
      <c r="AO45" s="11"/>
      <c r="AP45" s="12"/>
      <c r="AQ45" s="12"/>
      <c r="AR45" s="11"/>
      <c r="AS45" s="11"/>
      <c r="AT45" s="11"/>
      <c r="AU45" s="11"/>
      <c r="AV45" s="11"/>
      <c r="AW45" s="12"/>
      <c r="AX45" s="12"/>
      <c r="AY45" s="11"/>
      <c r="AZ45" s="11"/>
      <c r="BA45" s="11"/>
      <c r="BB45" s="11"/>
      <c r="BC45" s="11"/>
      <c r="BD45" s="12"/>
      <c r="BE45" s="12"/>
      <c r="BF45" s="11"/>
      <c r="BG45" s="11"/>
      <c r="BH45" s="12"/>
      <c r="BI45" s="12"/>
      <c r="BJ45" s="12"/>
      <c r="BK45" s="12"/>
    </row>
    <row r="46" spans="1:63" x14ac:dyDescent="0.7">
      <c r="BB46">
        <v>0</v>
      </c>
      <c r="BF46" s="1">
        <f>SUM(BF2:BF42)</f>
        <v>1025</v>
      </c>
      <c r="BI46" s="10" t="s">
        <v>8</v>
      </c>
      <c r="BJ46" s="8" t="s">
        <v>9</v>
      </c>
      <c r="BK46" s="8" t="s">
        <v>248</v>
      </c>
    </row>
    <row r="47" spans="1:63" x14ac:dyDescent="0.7">
      <c r="BI47" s="5">
        <f>SUM(BI2:BI46)</f>
        <v>34307943.5</v>
      </c>
      <c r="BJ47" s="5">
        <f>SUM(BJ2:BJ46)</f>
        <v>3430794.8499999996</v>
      </c>
      <c r="BK47" s="5">
        <f>SUM(BK2:BK46)</f>
        <v>37738738.349999994</v>
      </c>
    </row>
  </sheetData>
  <phoneticPr fontId="1"/>
  <pageMargins left="0.7" right="0.7" top="0.75" bottom="0.16" header="0.3" footer="0.3"/>
  <pageSetup paperSize="8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8422-2475-4816-9430-D2148DA7C113}">
  <dimension ref="A2:M512"/>
  <sheetViews>
    <sheetView topLeftCell="A456" zoomScale="89" zoomScaleNormal="89" workbookViewId="0">
      <selection activeCell="F469" sqref="F469"/>
    </sheetView>
  </sheetViews>
  <sheetFormatPr defaultRowHeight="17.649999999999999" x14ac:dyDescent="0.7"/>
  <cols>
    <col min="1" max="1" width="31" customWidth="1"/>
    <col min="2" max="2" width="25.125" customWidth="1"/>
    <col min="7" max="7" width="16.75" style="9" customWidth="1"/>
    <col min="8" max="8" width="14.25" customWidth="1"/>
    <col min="9" max="9" width="5.75" customWidth="1"/>
    <col min="10" max="10" width="8.75" customWidth="1"/>
    <col min="11" max="11" width="10.75" customWidth="1"/>
    <col min="12" max="12" width="21.5" customWidth="1"/>
  </cols>
  <sheetData>
    <row r="2" spans="1:13" x14ac:dyDescent="0.7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166</v>
      </c>
      <c r="G2" s="10" t="s">
        <v>2</v>
      </c>
      <c r="H2" s="8" t="s">
        <v>3</v>
      </c>
    </row>
    <row r="3" spans="1:13" x14ac:dyDescent="0.7">
      <c r="A3" s="1" t="s">
        <v>85</v>
      </c>
      <c r="B3" s="1" t="s">
        <v>92</v>
      </c>
      <c r="C3" s="1">
        <v>1</v>
      </c>
      <c r="D3" s="1">
        <v>14</v>
      </c>
      <c r="E3" s="1">
        <v>1</v>
      </c>
      <c r="F3" s="1"/>
      <c r="G3" s="5">
        <f t="shared" ref="G3:G16" si="0">3500*D3+4900*E3</f>
        <v>53900</v>
      </c>
      <c r="H3" s="5">
        <f t="shared" ref="H3:H32" si="1">G3*C3</f>
        <v>53900</v>
      </c>
      <c r="K3" s="1" t="s">
        <v>80</v>
      </c>
      <c r="L3" s="1">
        <f>C34+C49+C77+C90+C103+C116+C64+C129+C142+C155+C168+C181+C193+C205+C217+C229+C241+C253+C266+C278+C290+C302+C314+C326+C338+C350+C362+C374+C386+C398+C413+C425+C438+C450+C462+C474+C486+C498+C510</f>
        <v>1030</v>
      </c>
    </row>
    <row r="4" spans="1:13" x14ac:dyDescent="0.7">
      <c r="A4" s="1"/>
      <c r="B4" s="1" t="s">
        <v>93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19</v>
      </c>
      <c r="L4" s="1">
        <f>L3-L5</f>
        <v>914</v>
      </c>
    </row>
    <row r="5" spans="1:13" x14ac:dyDescent="0.7">
      <c r="A5" s="1"/>
      <c r="B5" s="1" t="s">
        <v>94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20</v>
      </c>
      <c r="L5" s="1">
        <f>SUM(C21:C31)+SUM(C44:C47)+SUM(C60:C62)+C73+C86+C99+C100+C112+C113+C125+C126+C138+C151++C164+C165+C188+C201+C213+C237+C249+C262+C263+C275+C298+C310+C321+C334+C346+C358+C359+C370+C371+C372+C382+C394+C407+C408+C421+C434+C445+C482+C493+C506</f>
        <v>116</v>
      </c>
    </row>
    <row r="6" spans="1:13" x14ac:dyDescent="0.7">
      <c r="A6" s="1"/>
      <c r="B6" s="1" t="s">
        <v>95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</row>
    <row r="7" spans="1:13" x14ac:dyDescent="0.7">
      <c r="A7" s="1"/>
      <c r="B7" s="1" t="s">
        <v>153</v>
      </c>
      <c r="C7" s="1"/>
      <c r="D7" s="1"/>
      <c r="E7" s="1"/>
      <c r="F7" s="1"/>
      <c r="G7" s="5">
        <f t="shared" si="0"/>
        <v>0</v>
      </c>
      <c r="H7" s="5">
        <f t="shared" si="1"/>
        <v>0</v>
      </c>
      <c r="K7" s="1"/>
      <c r="L7" s="5"/>
    </row>
    <row r="8" spans="1:13" x14ac:dyDescent="0.7">
      <c r="A8" s="1"/>
      <c r="B8" s="1" t="s">
        <v>96</v>
      </c>
      <c r="C8" s="1"/>
      <c r="D8" s="1"/>
      <c r="E8" s="1"/>
      <c r="F8" s="1"/>
      <c r="G8" s="5">
        <f t="shared" si="0"/>
        <v>0</v>
      </c>
      <c r="H8" s="5">
        <f t="shared" si="1"/>
        <v>0</v>
      </c>
      <c r="K8" s="1" t="s">
        <v>8</v>
      </c>
      <c r="L8" s="5">
        <f>H34+H49+H77+H90+H168+H103+H116+H64+H129+H142+H155+L12+H181+H193+H205+H217+H229+H241+H253+H266+H278+H290+H302+H314+H326+H338+H350+H362+H374+H386+H398+H413+H425+H438+H450+H462+H474+H486+H498+H510</f>
        <v>34307943.5</v>
      </c>
    </row>
    <row r="9" spans="1:13" x14ac:dyDescent="0.7">
      <c r="A9" s="1"/>
      <c r="B9" s="1" t="s">
        <v>97</v>
      </c>
      <c r="C9" s="1">
        <v>3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140700</v>
      </c>
      <c r="K9" s="1" t="s">
        <v>9</v>
      </c>
      <c r="L9" s="5">
        <f>L8*0.1</f>
        <v>3430794.35</v>
      </c>
    </row>
    <row r="10" spans="1:13" x14ac:dyDescent="0.7">
      <c r="A10" s="1"/>
      <c r="B10" s="1" t="s">
        <v>98</v>
      </c>
      <c r="C10" s="1">
        <v>10</v>
      </c>
      <c r="D10" s="1">
        <v>10</v>
      </c>
      <c r="E10" s="1"/>
      <c r="F10" s="1"/>
      <c r="G10" s="5">
        <f t="shared" si="0"/>
        <v>35000</v>
      </c>
      <c r="H10" s="5">
        <f t="shared" si="1"/>
        <v>350000</v>
      </c>
      <c r="K10" s="1" t="s">
        <v>10</v>
      </c>
      <c r="L10" s="5">
        <f>L8+L9</f>
        <v>37738737.850000001</v>
      </c>
      <c r="M10" t="s">
        <v>176</v>
      </c>
    </row>
    <row r="11" spans="1:13" x14ac:dyDescent="0.7">
      <c r="A11" s="1"/>
      <c r="B11" s="1" t="s">
        <v>99</v>
      </c>
      <c r="C11" s="1">
        <v>7</v>
      </c>
      <c r="D11" s="1">
        <v>8</v>
      </c>
      <c r="E11" s="1"/>
      <c r="F11" s="1"/>
      <c r="G11" s="5">
        <f t="shared" si="0"/>
        <v>28000</v>
      </c>
      <c r="H11" s="5">
        <f t="shared" si="1"/>
        <v>196000</v>
      </c>
    </row>
    <row r="12" spans="1:13" x14ac:dyDescent="0.7">
      <c r="A12" s="1"/>
      <c r="B12" s="1" t="s">
        <v>156</v>
      </c>
      <c r="C12" s="1"/>
      <c r="D12" s="1"/>
      <c r="E12" s="1"/>
      <c r="F12" s="1"/>
      <c r="G12" s="5">
        <f t="shared" si="0"/>
        <v>0</v>
      </c>
      <c r="H12" s="5">
        <f t="shared" si="1"/>
        <v>0</v>
      </c>
    </row>
    <row r="13" spans="1:13" x14ac:dyDescent="0.7">
      <c r="A13" s="1"/>
      <c r="B13" s="1" t="s">
        <v>100</v>
      </c>
      <c r="C13" s="1">
        <v>33</v>
      </c>
      <c r="D13" s="1">
        <v>8</v>
      </c>
      <c r="E13" s="1"/>
      <c r="F13" s="1"/>
      <c r="G13" s="5">
        <f t="shared" si="0"/>
        <v>28000</v>
      </c>
      <c r="H13" s="5">
        <f t="shared" si="1"/>
        <v>924000</v>
      </c>
    </row>
    <row r="14" spans="1:13" x14ac:dyDescent="0.7">
      <c r="A14" s="1"/>
      <c r="B14" s="1" t="s">
        <v>81</v>
      </c>
      <c r="C14" s="1">
        <v>87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2557800</v>
      </c>
    </row>
    <row r="15" spans="1:13" x14ac:dyDescent="0.7">
      <c r="A15" s="1"/>
      <c r="B15" s="1" t="s">
        <v>101</v>
      </c>
      <c r="C15" s="1">
        <v>29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994700</v>
      </c>
    </row>
    <row r="16" spans="1:13" x14ac:dyDescent="0.7">
      <c r="A16" s="1"/>
      <c r="B16" s="1" t="s">
        <v>102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</row>
    <row r="17" spans="1:8" x14ac:dyDescent="0.7">
      <c r="A17" s="1"/>
      <c r="B17" s="1" t="s">
        <v>103</v>
      </c>
      <c r="C17" s="1">
        <v>7</v>
      </c>
      <c r="D17" s="1">
        <v>5</v>
      </c>
      <c r="E17" s="1">
        <v>1</v>
      </c>
      <c r="F17" s="1">
        <v>2</v>
      </c>
      <c r="G17" s="5">
        <f>3500*D17+4900*E17+3500*F17</f>
        <v>29400</v>
      </c>
      <c r="H17" s="5">
        <f t="shared" si="1"/>
        <v>205800</v>
      </c>
    </row>
    <row r="18" spans="1:8" x14ac:dyDescent="0.7">
      <c r="A18" s="1"/>
      <c r="B18" s="1" t="s">
        <v>104</v>
      </c>
      <c r="C18" s="1">
        <v>8</v>
      </c>
      <c r="D18" s="1">
        <v>3</v>
      </c>
      <c r="E18" s="1">
        <v>6</v>
      </c>
      <c r="F18" s="1"/>
      <c r="G18" s="5">
        <f t="shared" ref="G18:G19" si="2">3500*D18+4900*E18+3500*F18</f>
        <v>39900</v>
      </c>
      <c r="H18" s="5">
        <f t="shared" si="1"/>
        <v>319200</v>
      </c>
    </row>
    <row r="19" spans="1:8" x14ac:dyDescent="0.7">
      <c r="A19" s="1"/>
      <c r="B19" s="1" t="s">
        <v>162</v>
      </c>
      <c r="C19" s="1">
        <v>22</v>
      </c>
      <c r="D19" s="1">
        <v>7</v>
      </c>
      <c r="E19" s="1"/>
      <c r="F19" s="1">
        <v>1</v>
      </c>
      <c r="G19" s="5">
        <f t="shared" si="2"/>
        <v>28000</v>
      </c>
      <c r="H19" s="5">
        <f t="shared" si="1"/>
        <v>616000</v>
      </c>
    </row>
    <row r="20" spans="1:8" x14ac:dyDescent="0.7">
      <c r="A20" s="13"/>
      <c r="B20" s="13"/>
      <c r="C20" s="13"/>
      <c r="D20" s="16"/>
      <c r="E20" s="16"/>
      <c r="F20" s="13"/>
      <c r="G20" s="14"/>
      <c r="H20" s="14">
        <f t="shared" si="1"/>
        <v>0</v>
      </c>
    </row>
    <row r="21" spans="1:8" x14ac:dyDescent="0.7">
      <c r="A21" s="7"/>
      <c r="B21" s="1" t="s">
        <v>105</v>
      </c>
      <c r="C21" s="1">
        <v>1</v>
      </c>
      <c r="D21" s="1">
        <v>14</v>
      </c>
      <c r="E21" s="1">
        <v>1</v>
      </c>
      <c r="F21" s="1"/>
      <c r="G21" s="5">
        <f t="shared" ref="G21:G31" si="3">4000*D21+5600*E21</f>
        <v>61600</v>
      </c>
      <c r="H21" s="5">
        <f t="shared" si="1"/>
        <v>61600</v>
      </c>
    </row>
    <row r="22" spans="1:8" x14ac:dyDescent="0.7">
      <c r="A22" s="1"/>
      <c r="B22" s="1" t="s">
        <v>106</v>
      </c>
      <c r="C22" s="1">
        <v>1</v>
      </c>
      <c r="D22" s="1">
        <v>13</v>
      </c>
      <c r="E22" s="1">
        <v>1</v>
      </c>
      <c r="F22" s="1"/>
      <c r="G22" s="5">
        <f t="shared" si="3"/>
        <v>57600</v>
      </c>
      <c r="H22" s="5">
        <f t="shared" si="1"/>
        <v>57600</v>
      </c>
    </row>
    <row r="23" spans="1:8" x14ac:dyDescent="0.7">
      <c r="A23" s="1"/>
      <c r="B23" s="1" t="s">
        <v>154</v>
      </c>
      <c r="C23" s="1"/>
      <c r="D23" s="1"/>
      <c r="E23" s="1"/>
      <c r="F23" s="1"/>
      <c r="G23" s="5">
        <f t="shared" si="3"/>
        <v>0</v>
      </c>
      <c r="H23" s="5">
        <f t="shared" si="1"/>
        <v>0</v>
      </c>
    </row>
    <row r="24" spans="1:8" x14ac:dyDescent="0.7">
      <c r="A24" s="1"/>
      <c r="B24" s="1" t="s">
        <v>107</v>
      </c>
      <c r="C24" s="1">
        <v>1</v>
      </c>
      <c r="D24" s="1">
        <v>8</v>
      </c>
      <c r="E24" s="1"/>
      <c r="F24" s="1"/>
      <c r="G24" s="5">
        <f t="shared" si="3"/>
        <v>32000</v>
      </c>
      <c r="H24" s="5">
        <f t="shared" si="1"/>
        <v>32000</v>
      </c>
    </row>
    <row r="25" spans="1:8" x14ac:dyDescent="0.7">
      <c r="A25" s="1"/>
      <c r="B25" s="1" t="s">
        <v>157</v>
      </c>
      <c r="C25" s="1"/>
      <c r="D25" s="1"/>
      <c r="E25" s="1"/>
      <c r="F25" s="1"/>
      <c r="G25" s="5">
        <f t="shared" si="3"/>
        <v>0</v>
      </c>
      <c r="H25" s="5">
        <f t="shared" si="1"/>
        <v>0</v>
      </c>
    </row>
    <row r="26" spans="1:8" x14ac:dyDescent="0.7">
      <c r="A26" s="1"/>
      <c r="B26" s="1" t="s">
        <v>155</v>
      </c>
      <c r="C26" s="1"/>
      <c r="D26" s="1"/>
      <c r="E26" s="1"/>
      <c r="F26" s="1"/>
      <c r="G26" s="5">
        <f t="shared" si="3"/>
        <v>0</v>
      </c>
      <c r="H26" s="5">
        <f t="shared" si="1"/>
        <v>0</v>
      </c>
    </row>
    <row r="27" spans="1:8" x14ac:dyDescent="0.7">
      <c r="A27" s="1"/>
      <c r="B27" s="1" t="s">
        <v>108</v>
      </c>
      <c r="C27" s="1">
        <v>1</v>
      </c>
      <c r="D27" s="1">
        <v>8</v>
      </c>
      <c r="E27" s="1"/>
      <c r="F27" s="1"/>
      <c r="G27" s="5">
        <f t="shared" si="3"/>
        <v>32000</v>
      </c>
      <c r="H27" s="5">
        <f t="shared" si="1"/>
        <v>32000</v>
      </c>
    </row>
    <row r="28" spans="1:8" x14ac:dyDescent="0.7">
      <c r="A28" s="1"/>
      <c r="B28" s="1" t="s">
        <v>56</v>
      </c>
      <c r="C28" s="1">
        <v>10</v>
      </c>
      <c r="D28" s="1">
        <v>7</v>
      </c>
      <c r="E28" s="1">
        <v>1</v>
      </c>
      <c r="F28" s="1"/>
      <c r="G28" s="5">
        <f t="shared" si="3"/>
        <v>33600</v>
      </c>
      <c r="H28" s="5">
        <f t="shared" si="1"/>
        <v>336000</v>
      </c>
    </row>
    <row r="29" spans="1:8" x14ac:dyDescent="0.7">
      <c r="A29" s="1"/>
      <c r="B29" s="1" t="s">
        <v>109</v>
      </c>
      <c r="C29" s="1">
        <v>5</v>
      </c>
      <c r="D29" s="1">
        <v>7</v>
      </c>
      <c r="E29" s="1">
        <v>2</v>
      </c>
      <c r="F29" s="1"/>
      <c r="G29" s="5">
        <f t="shared" si="3"/>
        <v>39200</v>
      </c>
      <c r="H29" s="5">
        <f t="shared" si="1"/>
        <v>196000</v>
      </c>
    </row>
    <row r="30" spans="1:8" x14ac:dyDescent="0.7">
      <c r="A30" s="1"/>
      <c r="B30" s="1" t="s">
        <v>110</v>
      </c>
      <c r="C30" s="1">
        <v>1</v>
      </c>
      <c r="D30" s="1">
        <v>6</v>
      </c>
      <c r="E30" s="1">
        <v>2</v>
      </c>
      <c r="F30" s="1"/>
      <c r="G30" s="5">
        <f t="shared" si="3"/>
        <v>35200</v>
      </c>
      <c r="H30" s="5">
        <f t="shared" si="1"/>
        <v>35200</v>
      </c>
    </row>
    <row r="31" spans="1:8" x14ac:dyDescent="0.7">
      <c r="A31" s="1"/>
      <c r="B31" s="1" t="s">
        <v>163</v>
      </c>
      <c r="C31" s="1"/>
      <c r="D31" s="1"/>
      <c r="E31" s="1"/>
      <c r="F31" s="1"/>
      <c r="G31" s="5">
        <f t="shared" si="3"/>
        <v>0</v>
      </c>
      <c r="H31" s="5">
        <f t="shared" si="1"/>
        <v>0</v>
      </c>
    </row>
    <row r="32" spans="1:8" x14ac:dyDescent="0.7">
      <c r="A32" s="13"/>
      <c r="B32" s="13"/>
      <c r="C32" s="13"/>
      <c r="D32" s="13"/>
      <c r="E32" s="13"/>
      <c r="F32" s="13"/>
      <c r="G32" s="14"/>
      <c r="H32" s="14">
        <f t="shared" si="1"/>
        <v>0</v>
      </c>
    </row>
    <row r="33" spans="1:13" x14ac:dyDescent="0.7">
      <c r="A33" s="1"/>
      <c r="B33" s="1" t="s">
        <v>164</v>
      </c>
      <c r="C33" s="1">
        <v>0.05</v>
      </c>
      <c r="D33" s="35"/>
      <c r="E33" s="1"/>
      <c r="F33" s="1"/>
      <c r="G33" s="5"/>
      <c r="H33" s="5">
        <f>(H3+H4+H5+H6+H7+H8+H9+H10++H11+H12+H13+H14+H15+H16+H17+H18+H19+H20+H21+H22+H23+H24+H25+H26+H27+H28+H29+H30+H31+H32)*C33</f>
        <v>407435</v>
      </c>
    </row>
    <row r="34" spans="1:13" x14ac:dyDescent="0.7">
      <c r="A34" s="2"/>
      <c r="B34" s="7" t="s">
        <v>80</v>
      </c>
      <c r="C34" s="1">
        <f>SUM(C3:C32)</f>
        <v>259</v>
      </c>
      <c r="D34" s="36"/>
      <c r="E34" s="1" t="s">
        <v>8</v>
      </c>
      <c r="F34" s="1"/>
      <c r="G34" s="5"/>
      <c r="H34" s="5">
        <f>H3+H4+H5+H6+H7+H8+H9+H10+H11+H12+H13+H14+H15+H16+H17+H18+H19+H20+H21+H22+H23+H24+H25+H26+H27+H28+H29+H30+H31+H32+H33</f>
        <v>8556135</v>
      </c>
    </row>
    <row r="35" spans="1:13" x14ac:dyDescent="0.7">
      <c r="B35" s="37"/>
      <c r="C35" s="37"/>
      <c r="D35" s="38"/>
      <c r="E35" s="1" t="s">
        <v>9</v>
      </c>
      <c r="F35" s="1"/>
      <c r="G35" s="5"/>
      <c r="H35" s="5">
        <f t="shared" ref="H35" si="4">H34*0.1</f>
        <v>855613.5</v>
      </c>
    </row>
    <row r="36" spans="1:13" x14ac:dyDescent="0.7">
      <c r="B36" s="37"/>
      <c r="C36" s="37"/>
      <c r="D36" s="38"/>
      <c r="E36" s="1" t="s">
        <v>10</v>
      </c>
      <c r="F36" s="1"/>
      <c r="G36" s="5"/>
      <c r="H36" s="5">
        <f t="shared" ref="H36" si="5">H34+H35</f>
        <v>9411748.5</v>
      </c>
    </row>
    <row r="37" spans="1:13" x14ac:dyDescent="0.7">
      <c r="A37" s="6"/>
    </row>
    <row r="38" spans="1:13" x14ac:dyDescent="0.7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166</v>
      </c>
      <c r="G38" s="5" t="s">
        <v>2</v>
      </c>
      <c r="H38" s="1" t="s">
        <v>3</v>
      </c>
    </row>
    <row r="39" spans="1:13" x14ac:dyDescent="0.7">
      <c r="A39" s="1" t="s">
        <v>11</v>
      </c>
      <c r="B39" s="1" t="s">
        <v>12</v>
      </c>
      <c r="C39" s="13">
        <v>54</v>
      </c>
      <c r="D39" s="1">
        <v>7</v>
      </c>
      <c r="E39" s="1">
        <v>1</v>
      </c>
      <c r="F39" s="1"/>
      <c r="G39" s="5">
        <f>M39*D39+M40*E39+M39*F39</f>
        <v>29400</v>
      </c>
      <c r="H39" s="5">
        <f>G39*C39</f>
        <v>1587600</v>
      </c>
      <c r="K39" s="1" t="s">
        <v>19</v>
      </c>
      <c r="L39" s="1" t="s">
        <v>5</v>
      </c>
      <c r="M39" s="1">
        <v>3500</v>
      </c>
    </row>
    <row r="40" spans="1:13" x14ac:dyDescent="0.7">
      <c r="A40" s="1"/>
      <c r="B40" s="1" t="s">
        <v>64</v>
      </c>
      <c r="C40" s="13">
        <v>16</v>
      </c>
      <c r="D40" s="1">
        <v>7</v>
      </c>
      <c r="E40" s="1"/>
      <c r="F40" s="1">
        <v>1</v>
      </c>
      <c r="G40" s="5">
        <f>M39*D40+M40*E40+M39*F40</f>
        <v>28000</v>
      </c>
      <c r="H40" s="5">
        <f t="shared" ref="H40:H47" si="6">G40*C40</f>
        <v>448000</v>
      </c>
      <c r="K40" s="1"/>
      <c r="L40" s="1" t="s">
        <v>18</v>
      </c>
      <c r="M40" s="1">
        <v>4900</v>
      </c>
    </row>
    <row r="41" spans="1:13" x14ac:dyDescent="0.7">
      <c r="A41" s="1"/>
      <c r="B41" s="1" t="s">
        <v>82</v>
      </c>
      <c r="C41" s="13">
        <v>5</v>
      </c>
      <c r="D41" s="1">
        <v>7</v>
      </c>
      <c r="E41" s="1">
        <v>2</v>
      </c>
      <c r="F41" s="1"/>
      <c r="G41" s="5">
        <f>M39*D41+M40*E41</f>
        <v>34300</v>
      </c>
      <c r="H41" s="5">
        <f t="shared" si="6"/>
        <v>171500</v>
      </c>
      <c r="K41" s="1"/>
      <c r="L41" s="1"/>
      <c r="M41" s="1"/>
    </row>
    <row r="42" spans="1:13" x14ac:dyDescent="0.7">
      <c r="A42" s="1"/>
      <c r="B42" s="1" t="s">
        <v>14</v>
      </c>
      <c r="C42" s="13">
        <v>6</v>
      </c>
      <c r="D42" s="1">
        <v>9</v>
      </c>
      <c r="E42" s="1">
        <v>1</v>
      </c>
      <c r="F42" s="1"/>
      <c r="G42" s="5">
        <f>M39*D42+M40*E42</f>
        <v>36400</v>
      </c>
      <c r="H42" s="5">
        <f t="shared" si="6"/>
        <v>218400</v>
      </c>
      <c r="K42" s="1" t="s">
        <v>20</v>
      </c>
      <c r="L42" s="1" t="s">
        <v>5</v>
      </c>
      <c r="M42" s="1">
        <v>4000</v>
      </c>
    </row>
    <row r="43" spans="1:13" x14ac:dyDescent="0.7">
      <c r="A43" s="1"/>
      <c r="B43" s="1" t="s">
        <v>15</v>
      </c>
      <c r="C43" s="13">
        <v>3</v>
      </c>
      <c r="D43" s="1">
        <v>9</v>
      </c>
      <c r="E43" s="1"/>
      <c r="F43" s="1"/>
      <c r="G43" s="5">
        <f>M39*D43+M41*E43</f>
        <v>31500</v>
      </c>
      <c r="H43" s="5">
        <f t="shared" si="6"/>
        <v>94500</v>
      </c>
      <c r="K43" s="1"/>
      <c r="L43" s="1" t="s">
        <v>18</v>
      </c>
      <c r="M43" s="1">
        <v>5600</v>
      </c>
    </row>
    <row r="44" spans="1:13" x14ac:dyDescent="0.7">
      <c r="A44" s="1"/>
      <c r="B44" s="1" t="s">
        <v>16</v>
      </c>
      <c r="C44" s="13">
        <v>10</v>
      </c>
      <c r="D44" s="1">
        <v>7</v>
      </c>
      <c r="E44" s="1">
        <v>1</v>
      </c>
      <c r="F44" s="1"/>
      <c r="G44" s="5">
        <f>M42*D44+M43*E44</f>
        <v>33600</v>
      </c>
      <c r="H44" s="5">
        <f t="shared" si="6"/>
        <v>336000</v>
      </c>
    </row>
    <row r="45" spans="1:13" x14ac:dyDescent="0.7">
      <c r="A45" s="1"/>
      <c r="B45" s="1" t="s">
        <v>17</v>
      </c>
      <c r="C45" s="13">
        <v>1</v>
      </c>
      <c r="D45" s="1">
        <v>7</v>
      </c>
      <c r="E45" s="1">
        <v>2</v>
      </c>
      <c r="F45" s="1"/>
      <c r="G45" s="5">
        <f>M42*D45+M43*E45</f>
        <v>39200</v>
      </c>
      <c r="H45" s="5">
        <f t="shared" si="6"/>
        <v>39200</v>
      </c>
    </row>
    <row r="46" spans="1:13" x14ac:dyDescent="0.7">
      <c r="A46" s="1"/>
      <c r="B46" s="1" t="s">
        <v>181</v>
      </c>
      <c r="C46" s="13"/>
      <c r="D46" s="1"/>
      <c r="E46" s="1"/>
      <c r="F46" s="1"/>
      <c r="G46" s="5">
        <f>M41*D46+M42*E46</f>
        <v>0</v>
      </c>
      <c r="H46" s="5">
        <f t="shared" si="6"/>
        <v>0</v>
      </c>
    </row>
    <row r="47" spans="1:13" x14ac:dyDescent="0.7">
      <c r="A47" s="1"/>
      <c r="B47" s="1" t="s">
        <v>180</v>
      </c>
      <c r="C47" s="13">
        <v>2</v>
      </c>
      <c r="D47" s="1">
        <v>9</v>
      </c>
      <c r="E47" s="1">
        <v>1</v>
      </c>
      <c r="F47" s="1"/>
      <c r="G47" s="5">
        <f>M42*D47+M43*E47</f>
        <v>41600</v>
      </c>
      <c r="H47" s="5">
        <f t="shared" si="6"/>
        <v>83200</v>
      </c>
    </row>
    <row r="48" spans="1:13" x14ac:dyDescent="0.7">
      <c r="A48" s="1"/>
      <c r="B48" s="1" t="s">
        <v>253</v>
      </c>
      <c r="C48" s="13">
        <v>7.0000000000000007E-2</v>
      </c>
      <c r="D48" s="16"/>
      <c r="E48" s="1"/>
      <c r="F48" s="1"/>
      <c r="G48" s="5"/>
      <c r="H48" s="5">
        <f>(H39+H40+H41+H42+H43+H44+H45+H47)*C48</f>
        <v>208488.00000000003</v>
      </c>
    </row>
    <row r="49" spans="1:8" x14ac:dyDescent="0.7">
      <c r="A49" s="2"/>
      <c r="B49" s="7" t="s">
        <v>80</v>
      </c>
      <c r="C49" s="1">
        <f>SUM(C39:C47)</f>
        <v>97</v>
      </c>
      <c r="D49" s="3"/>
      <c r="E49" s="1" t="s">
        <v>8</v>
      </c>
      <c r="F49" s="1"/>
      <c r="G49" s="5"/>
      <c r="H49" s="5">
        <f>H39+H40+H41+H42+H43+H44+H45+H47+H48</f>
        <v>3186888</v>
      </c>
    </row>
    <row r="50" spans="1:8" x14ac:dyDescent="0.7">
      <c r="D50" s="4"/>
      <c r="E50" s="1" t="s">
        <v>9</v>
      </c>
      <c r="F50" s="1"/>
      <c r="G50" s="5"/>
      <c r="H50" s="5">
        <f>H49*0.1</f>
        <v>318688.80000000005</v>
      </c>
    </row>
    <row r="51" spans="1:8" x14ac:dyDescent="0.7">
      <c r="D51" s="4"/>
      <c r="E51" s="1" t="s">
        <v>10</v>
      </c>
      <c r="F51" s="1"/>
      <c r="G51" s="5"/>
      <c r="H51" s="5">
        <f>H49+H50</f>
        <v>3505576.8</v>
      </c>
    </row>
    <row r="52" spans="1:8" x14ac:dyDescent="0.7">
      <c r="A52" s="6"/>
    </row>
    <row r="53" spans="1:8" x14ac:dyDescent="0.7">
      <c r="A53" s="1" t="s">
        <v>4</v>
      </c>
      <c r="B53" s="1" t="s">
        <v>0</v>
      </c>
      <c r="C53" s="1" t="s">
        <v>1</v>
      </c>
      <c r="D53" s="1" t="s">
        <v>6</v>
      </c>
      <c r="E53" s="1" t="s">
        <v>7</v>
      </c>
      <c r="F53" s="1" t="s">
        <v>166</v>
      </c>
      <c r="G53" s="5"/>
      <c r="H53" s="1" t="s">
        <v>3</v>
      </c>
    </row>
    <row r="54" spans="1:8" x14ac:dyDescent="0.7">
      <c r="A54" s="1" t="s">
        <v>31</v>
      </c>
      <c r="B54" s="1" t="s">
        <v>32</v>
      </c>
      <c r="C54" s="1">
        <v>9</v>
      </c>
      <c r="D54" s="1">
        <v>11</v>
      </c>
      <c r="E54" s="1">
        <v>1</v>
      </c>
      <c r="F54" s="1"/>
      <c r="G54" s="5">
        <f>3500*D54+4900*E54+3500*F54</f>
        <v>43400</v>
      </c>
      <c r="H54" s="5">
        <f t="shared" ref="H54:H62" si="7">G54*C54</f>
        <v>390600</v>
      </c>
    </row>
    <row r="55" spans="1:8" x14ac:dyDescent="0.7">
      <c r="A55" s="1"/>
      <c r="B55" s="1" t="s">
        <v>33</v>
      </c>
      <c r="C55" s="1">
        <v>13</v>
      </c>
      <c r="D55" s="1">
        <v>8.5</v>
      </c>
      <c r="E55" s="1">
        <v>0</v>
      </c>
      <c r="F55" s="1"/>
      <c r="G55" s="5">
        <f t="shared" ref="G55:G56" si="8">3500*D55+4900*E55+3500*F55</f>
        <v>29750</v>
      </c>
      <c r="H55" s="5">
        <f t="shared" si="7"/>
        <v>386750</v>
      </c>
    </row>
    <row r="56" spans="1:8" x14ac:dyDescent="0.7">
      <c r="A56" s="1"/>
      <c r="B56" s="1" t="s">
        <v>24</v>
      </c>
      <c r="C56" s="1">
        <v>8</v>
      </c>
      <c r="D56" s="1">
        <v>7</v>
      </c>
      <c r="E56" s="1"/>
      <c r="F56" s="1">
        <v>1</v>
      </c>
      <c r="G56" s="5">
        <f t="shared" si="8"/>
        <v>28000</v>
      </c>
      <c r="H56" s="5">
        <f t="shared" si="7"/>
        <v>224000</v>
      </c>
    </row>
    <row r="57" spans="1:8" x14ac:dyDescent="0.7">
      <c r="A57" s="1"/>
      <c r="B57" s="1" t="s">
        <v>82</v>
      </c>
      <c r="C57" s="1">
        <v>1</v>
      </c>
      <c r="D57" s="1">
        <v>7</v>
      </c>
      <c r="E57" s="1">
        <v>2</v>
      </c>
      <c r="F57" s="1"/>
      <c r="G57" s="5">
        <f>3500*D57+4900*E57+3500*F57</f>
        <v>34300</v>
      </c>
      <c r="H57" s="5">
        <f t="shared" si="7"/>
        <v>34300</v>
      </c>
    </row>
    <row r="58" spans="1:8" x14ac:dyDescent="0.7">
      <c r="A58" s="1"/>
      <c r="B58" s="1" t="s">
        <v>175</v>
      </c>
      <c r="C58" s="1">
        <v>31</v>
      </c>
      <c r="D58" s="1">
        <v>6</v>
      </c>
      <c r="E58" s="1">
        <v>2</v>
      </c>
      <c r="F58" s="1"/>
      <c r="G58" s="5">
        <f>3500*D58+4900*E58+3500*F58</f>
        <v>30800</v>
      </c>
      <c r="H58" s="5">
        <f t="shared" si="7"/>
        <v>954800</v>
      </c>
    </row>
    <row r="59" spans="1:8" x14ac:dyDescent="0.7">
      <c r="A59" s="1"/>
      <c r="B59" s="1"/>
      <c r="C59" s="1"/>
      <c r="D59" s="1"/>
      <c r="E59" s="1"/>
      <c r="F59" s="1"/>
      <c r="G59" s="5">
        <f>3500*D59+4900*E59</f>
        <v>0</v>
      </c>
      <c r="H59" s="5">
        <f t="shared" si="7"/>
        <v>0</v>
      </c>
    </row>
    <row r="60" spans="1:8" x14ac:dyDescent="0.7">
      <c r="A60" s="1"/>
      <c r="B60" s="1" t="s">
        <v>34</v>
      </c>
      <c r="C60" s="1">
        <v>1</v>
      </c>
      <c r="D60" s="1">
        <v>11</v>
      </c>
      <c r="E60" s="1">
        <v>1</v>
      </c>
      <c r="F60" s="1"/>
      <c r="G60" s="5">
        <f>4000*D60+5600*E60+4000*F60</f>
        <v>49600</v>
      </c>
      <c r="H60" s="5">
        <f t="shared" si="7"/>
        <v>49600</v>
      </c>
    </row>
    <row r="61" spans="1:8" x14ac:dyDescent="0.7">
      <c r="A61" s="1"/>
      <c r="B61" s="1" t="s">
        <v>51</v>
      </c>
      <c r="C61" s="1">
        <v>3</v>
      </c>
      <c r="D61" s="1">
        <v>7</v>
      </c>
      <c r="E61" s="1">
        <v>2</v>
      </c>
      <c r="F61" s="1"/>
      <c r="G61" s="5">
        <f t="shared" ref="G61:G62" si="9">4000*D61+5600*E61+4000*F61</f>
        <v>39200</v>
      </c>
      <c r="H61" s="5">
        <f t="shared" si="7"/>
        <v>117600</v>
      </c>
    </row>
    <row r="62" spans="1:8" x14ac:dyDescent="0.7">
      <c r="A62" s="1"/>
      <c r="B62" s="1" t="s">
        <v>35</v>
      </c>
      <c r="C62" s="1">
        <v>4</v>
      </c>
      <c r="D62" s="1">
        <v>8.5</v>
      </c>
      <c r="E62" s="1"/>
      <c r="F62" s="1"/>
      <c r="G62" s="5">
        <f t="shared" si="9"/>
        <v>34000</v>
      </c>
      <c r="H62" s="5">
        <f t="shared" si="7"/>
        <v>136000</v>
      </c>
    </row>
    <row r="63" spans="1:8" x14ac:dyDescent="0.7">
      <c r="A63" s="1"/>
      <c r="B63" s="1" t="s">
        <v>253</v>
      </c>
      <c r="C63" s="1">
        <v>7.0000000000000007E-2</v>
      </c>
      <c r="D63" s="13"/>
      <c r="E63" s="1"/>
      <c r="F63" s="1"/>
      <c r="G63" s="5"/>
      <c r="H63" s="5">
        <f>(H54+H55+H56+H57+H58+H60+H61+H62)*C63</f>
        <v>160555.50000000003</v>
      </c>
    </row>
    <row r="64" spans="1:8" x14ac:dyDescent="0.7">
      <c r="A64" s="2"/>
      <c r="B64" s="7" t="s">
        <v>80</v>
      </c>
      <c r="C64" s="1">
        <f>SUM(C54:C62)</f>
        <v>70</v>
      </c>
      <c r="D64" s="3"/>
      <c r="E64" s="1" t="s">
        <v>8</v>
      </c>
      <c r="F64" s="1"/>
      <c r="G64" s="5"/>
      <c r="H64" s="5">
        <f>H54+H55+H56+H57+H58+H60 +H61+H62+H63</f>
        <v>2454205.5</v>
      </c>
    </row>
    <row r="65" spans="1:8" x14ac:dyDescent="0.7">
      <c r="D65" s="4"/>
      <c r="E65" s="1" t="s">
        <v>9</v>
      </c>
      <c r="F65" s="1"/>
      <c r="G65" s="5"/>
      <c r="H65" s="5">
        <f>H64*0.1</f>
        <v>245420.55000000002</v>
      </c>
    </row>
    <row r="66" spans="1:8" x14ac:dyDescent="0.7">
      <c r="D66" s="4"/>
      <c r="E66" s="1" t="s">
        <v>10</v>
      </c>
      <c r="F66" s="1"/>
      <c r="G66" s="5"/>
      <c r="H66" s="5">
        <f>H64+H65</f>
        <v>2699626.05</v>
      </c>
    </row>
    <row r="67" spans="1:8" x14ac:dyDescent="0.7">
      <c r="A67" s="6"/>
    </row>
    <row r="68" spans="1:8" x14ac:dyDescent="0.7">
      <c r="A68" s="1" t="s">
        <v>4</v>
      </c>
      <c r="B68" s="1" t="s">
        <v>0</v>
      </c>
      <c r="C68" s="1" t="s">
        <v>1</v>
      </c>
      <c r="D68" s="1" t="s">
        <v>6</v>
      </c>
      <c r="E68" s="1" t="s">
        <v>7</v>
      </c>
      <c r="F68" s="1" t="s">
        <v>166</v>
      </c>
      <c r="G68" s="5"/>
      <c r="H68" s="1" t="s">
        <v>3</v>
      </c>
    </row>
    <row r="69" spans="1:8" x14ac:dyDescent="0.7">
      <c r="A69" s="1" t="s">
        <v>21</v>
      </c>
      <c r="B69" s="1" t="s">
        <v>22</v>
      </c>
      <c r="C69" s="1">
        <v>6</v>
      </c>
      <c r="D69" s="1">
        <v>7</v>
      </c>
      <c r="E69" s="1">
        <v>1</v>
      </c>
      <c r="F69" s="1"/>
      <c r="G69" s="5">
        <f>M39*D69+M40*E69</f>
        <v>29400</v>
      </c>
      <c r="H69" s="5">
        <f>G69*C69</f>
        <v>176400</v>
      </c>
    </row>
    <row r="70" spans="1:8" x14ac:dyDescent="0.7">
      <c r="A70" s="1"/>
      <c r="B70" s="1"/>
      <c r="C70" s="1"/>
      <c r="D70" s="1"/>
      <c r="E70" s="1"/>
      <c r="F70" s="1"/>
      <c r="G70" s="5">
        <f>4000*D70+5600*E70</f>
        <v>0</v>
      </c>
      <c r="H70" s="5">
        <f t="shared" ref="H70:H73" si="10">G70*C70</f>
        <v>0</v>
      </c>
    </row>
    <row r="71" spans="1:8" x14ac:dyDescent="0.7">
      <c r="A71" s="1"/>
      <c r="B71" s="1"/>
      <c r="C71" s="1"/>
      <c r="D71" s="1"/>
      <c r="E71" s="1"/>
      <c r="F71" s="1"/>
      <c r="G71" s="5">
        <f>4000*D71+5600*E71</f>
        <v>0</v>
      </c>
      <c r="H71" s="5">
        <f t="shared" si="10"/>
        <v>0</v>
      </c>
    </row>
    <row r="72" spans="1:8" x14ac:dyDescent="0.7">
      <c r="A72" s="1"/>
      <c r="B72" s="1"/>
      <c r="C72" s="1"/>
      <c r="D72" s="1"/>
      <c r="E72" s="1"/>
      <c r="F72" s="1"/>
      <c r="G72" s="5">
        <f>4000*D72+5600*E72</f>
        <v>0</v>
      </c>
      <c r="H72" s="5">
        <f t="shared" si="10"/>
        <v>0</v>
      </c>
    </row>
    <row r="73" spans="1:8" x14ac:dyDescent="0.7">
      <c r="A73" s="1"/>
      <c r="B73" s="1" t="s">
        <v>16</v>
      </c>
      <c r="C73" s="1">
        <v>1</v>
      </c>
      <c r="D73" s="1">
        <v>7</v>
      </c>
      <c r="E73" s="1">
        <v>1</v>
      </c>
      <c r="F73" s="1"/>
      <c r="G73" s="5">
        <f>M42*D73+M43*E73</f>
        <v>33600</v>
      </c>
      <c r="H73" s="5">
        <f t="shared" si="10"/>
        <v>33600</v>
      </c>
    </row>
    <row r="74" spans="1:8" x14ac:dyDescent="0.7">
      <c r="A74" s="1"/>
      <c r="B74" s="1"/>
      <c r="C74" s="1"/>
      <c r="D74" s="1"/>
      <c r="E74" s="1"/>
      <c r="F74" s="1"/>
      <c r="G74" s="5">
        <f>4000*D74+5600*E74</f>
        <v>0</v>
      </c>
      <c r="H74" s="5">
        <f>G74*C74</f>
        <v>0</v>
      </c>
    </row>
    <row r="75" spans="1:8" x14ac:dyDescent="0.7">
      <c r="A75" s="1"/>
      <c r="B75" s="1"/>
      <c r="C75" s="1"/>
      <c r="D75" s="1"/>
      <c r="E75" s="1"/>
      <c r="F75" s="1"/>
      <c r="G75" s="5">
        <f>4000*D75+5600*E75</f>
        <v>0</v>
      </c>
      <c r="H75" s="5">
        <f>G75*C75</f>
        <v>0</v>
      </c>
    </row>
    <row r="76" spans="1:8" x14ac:dyDescent="0.7">
      <c r="A76" s="1"/>
      <c r="B76" s="1" t="s">
        <v>253</v>
      </c>
      <c r="C76" s="1">
        <v>7.0000000000000007E-2</v>
      </c>
      <c r="D76" s="1"/>
      <c r="E76" s="1"/>
      <c r="F76" s="1"/>
      <c r="G76" s="5"/>
      <c r="H76" s="5">
        <f>(H69+H73)*C76</f>
        <v>14700.000000000002</v>
      </c>
    </row>
    <row r="77" spans="1:8" x14ac:dyDescent="0.7">
      <c r="A77" s="2"/>
      <c r="B77" s="7" t="s">
        <v>80</v>
      </c>
      <c r="C77" s="1">
        <f>SUM(C69:C73)</f>
        <v>7</v>
      </c>
      <c r="D77" s="3"/>
      <c r="E77" s="1" t="s">
        <v>8</v>
      </c>
      <c r="F77" s="1"/>
      <c r="G77" s="5"/>
      <c r="H77" s="5">
        <f>H69+H73+H76</f>
        <v>224700</v>
      </c>
    </row>
    <row r="78" spans="1:8" x14ac:dyDescent="0.7">
      <c r="D78" s="4"/>
      <c r="E78" s="1" t="s">
        <v>9</v>
      </c>
      <c r="F78" s="1"/>
      <c r="G78" s="5"/>
      <c r="H78" s="5">
        <f>H77*0.1</f>
        <v>22470</v>
      </c>
    </row>
    <row r="79" spans="1:8" x14ac:dyDescent="0.7">
      <c r="D79" s="4"/>
      <c r="E79" s="1" t="s">
        <v>10</v>
      </c>
      <c r="F79" s="1"/>
      <c r="G79" s="5"/>
      <c r="H79" s="5">
        <f>H77+H78</f>
        <v>247170</v>
      </c>
    </row>
    <row r="80" spans="1:8" x14ac:dyDescent="0.7">
      <c r="A80" s="6"/>
    </row>
    <row r="81" spans="1:8" x14ac:dyDescent="0.7">
      <c r="A81" s="1" t="s">
        <v>4</v>
      </c>
      <c r="B81" s="1" t="s">
        <v>0</v>
      </c>
      <c r="C81" s="1" t="s">
        <v>1</v>
      </c>
      <c r="D81" s="1" t="s">
        <v>6</v>
      </c>
      <c r="E81" s="1" t="s">
        <v>7</v>
      </c>
      <c r="F81" s="1" t="s">
        <v>166</v>
      </c>
      <c r="G81" s="5"/>
      <c r="H81" s="1" t="s">
        <v>3</v>
      </c>
    </row>
    <row r="82" spans="1:8" x14ac:dyDescent="0.7">
      <c r="A82" s="1" t="s">
        <v>199</v>
      </c>
      <c r="B82" s="1" t="s">
        <v>13</v>
      </c>
      <c r="C82" s="1">
        <v>16</v>
      </c>
      <c r="D82" s="1">
        <v>7</v>
      </c>
      <c r="E82" s="1">
        <v>2</v>
      </c>
      <c r="F82" s="1"/>
      <c r="G82" s="5">
        <f>M39*D82+M40*E82</f>
        <v>34300</v>
      </c>
      <c r="H82" s="5">
        <f>G82*C82</f>
        <v>548800</v>
      </c>
    </row>
    <row r="83" spans="1:8" x14ac:dyDescent="0.7">
      <c r="A83" s="1"/>
      <c r="B83" s="1"/>
      <c r="C83" s="1"/>
      <c r="D83" s="1"/>
      <c r="E83" s="1"/>
      <c r="F83" s="1"/>
      <c r="G83" s="5">
        <f>4000*D83+5600*E83</f>
        <v>0</v>
      </c>
      <c r="H83" s="5">
        <f t="shared" ref="H83:H87" si="11">G83*C83</f>
        <v>0</v>
      </c>
    </row>
    <row r="84" spans="1:8" x14ac:dyDescent="0.7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si="11"/>
        <v>0</v>
      </c>
    </row>
    <row r="85" spans="1:8" x14ac:dyDescent="0.7">
      <c r="A85" s="1"/>
      <c r="B85" s="1"/>
      <c r="C85" s="1"/>
      <c r="D85" s="1"/>
      <c r="E85" s="1"/>
      <c r="F85" s="1"/>
      <c r="G85" s="5">
        <f>4000*D85+5600*E85</f>
        <v>0</v>
      </c>
      <c r="H85" s="5">
        <f t="shared" si="11"/>
        <v>0</v>
      </c>
    </row>
    <row r="86" spans="1:8" x14ac:dyDescent="0.7">
      <c r="A86" s="1"/>
      <c r="B86" s="1" t="s">
        <v>17</v>
      </c>
      <c r="C86" s="1">
        <v>4</v>
      </c>
      <c r="D86" s="1">
        <v>7</v>
      </c>
      <c r="E86" s="1">
        <v>2</v>
      </c>
      <c r="F86" s="1"/>
      <c r="G86" s="5">
        <f>M42*D86+M43*E86</f>
        <v>39200</v>
      </c>
      <c r="H86" s="5">
        <f t="shared" si="11"/>
        <v>156800</v>
      </c>
    </row>
    <row r="87" spans="1:8" x14ac:dyDescent="0.7">
      <c r="A87" s="1"/>
      <c r="B87" s="1"/>
      <c r="C87" s="1"/>
      <c r="D87" s="1"/>
      <c r="E87" s="1"/>
      <c r="F87" s="1"/>
      <c r="G87" s="5">
        <f>4000*D87+5600*E87</f>
        <v>0</v>
      </c>
      <c r="H87" s="5">
        <f t="shared" si="11"/>
        <v>0</v>
      </c>
    </row>
    <row r="88" spans="1:8" x14ac:dyDescent="0.7">
      <c r="A88" s="1"/>
      <c r="B88" s="1"/>
      <c r="C88" s="1"/>
      <c r="D88" s="1"/>
      <c r="E88" s="1"/>
      <c r="F88" s="1"/>
      <c r="G88" s="5">
        <f>4000*D88+5600*E88</f>
        <v>0</v>
      </c>
      <c r="H88" s="5">
        <f>G88*C88</f>
        <v>0</v>
      </c>
    </row>
    <row r="89" spans="1:8" x14ac:dyDescent="0.7">
      <c r="A89" s="1"/>
      <c r="B89" s="1" t="s">
        <v>253</v>
      </c>
      <c r="C89" s="1">
        <v>7.0000000000000007E-2</v>
      </c>
      <c r="D89" s="1"/>
      <c r="E89" s="1"/>
      <c r="F89" s="1"/>
      <c r="G89" s="5"/>
      <c r="H89" s="5">
        <f>(H82+H86)*C89</f>
        <v>49392.000000000007</v>
      </c>
    </row>
    <row r="90" spans="1:8" x14ac:dyDescent="0.7">
      <c r="A90" s="2"/>
      <c r="B90" s="7" t="s">
        <v>80</v>
      </c>
      <c r="C90" s="1">
        <f>SUM(C82:C86)</f>
        <v>20</v>
      </c>
      <c r="D90" s="3"/>
      <c r="E90" s="1" t="s">
        <v>8</v>
      </c>
      <c r="F90" s="1"/>
      <c r="G90" s="5"/>
      <c r="H90" s="5">
        <f>H82+H86+H89</f>
        <v>754992</v>
      </c>
    </row>
    <row r="91" spans="1:8" x14ac:dyDescent="0.7">
      <c r="D91" s="4"/>
      <c r="E91" s="1" t="s">
        <v>9</v>
      </c>
      <c r="F91" s="1"/>
      <c r="G91" s="5"/>
      <c r="H91" s="5">
        <f>H90*0.1</f>
        <v>75499.199999999997</v>
      </c>
    </row>
    <row r="92" spans="1:8" x14ac:dyDescent="0.7">
      <c r="D92" s="4"/>
      <c r="E92" s="1" t="s">
        <v>10</v>
      </c>
      <c r="F92" s="1"/>
      <c r="G92" s="5"/>
      <c r="H92" s="5">
        <f>H90+H91</f>
        <v>830491.2</v>
      </c>
    </row>
    <row r="93" spans="1:8" x14ac:dyDescent="0.7">
      <c r="A93" s="6"/>
    </row>
    <row r="94" spans="1:8" x14ac:dyDescent="0.7">
      <c r="A94" s="1" t="s">
        <v>4</v>
      </c>
      <c r="B94" s="1" t="s">
        <v>0</v>
      </c>
      <c r="C94" s="1" t="s">
        <v>1</v>
      </c>
      <c r="D94" s="1" t="s">
        <v>6</v>
      </c>
      <c r="E94" s="1" t="s">
        <v>7</v>
      </c>
      <c r="F94" s="1" t="s">
        <v>166</v>
      </c>
      <c r="G94" s="5"/>
      <c r="H94" s="1" t="s">
        <v>3</v>
      </c>
    </row>
    <row r="95" spans="1:8" x14ac:dyDescent="0.7">
      <c r="A95" s="1" t="s">
        <v>27</v>
      </c>
      <c r="B95" s="1" t="s">
        <v>23</v>
      </c>
      <c r="C95" s="1">
        <v>2</v>
      </c>
      <c r="D95" s="1">
        <v>8</v>
      </c>
      <c r="E95" s="1"/>
      <c r="F95" s="1"/>
      <c r="G95" s="5">
        <f>M39*D95+M41*E95</f>
        <v>28000</v>
      </c>
      <c r="H95" s="5">
        <f>G95*C95</f>
        <v>56000</v>
      </c>
    </row>
    <row r="96" spans="1:8" x14ac:dyDescent="0.7">
      <c r="A96" s="1"/>
      <c r="B96" s="1" t="s">
        <v>64</v>
      </c>
      <c r="C96" s="1">
        <v>25</v>
      </c>
      <c r="D96" s="1">
        <v>7</v>
      </c>
      <c r="E96" s="1"/>
      <c r="F96" s="1">
        <v>1</v>
      </c>
      <c r="G96" s="5">
        <f>M39*D96+M41*E96+3500*F96</f>
        <v>28000</v>
      </c>
      <c r="H96" s="5">
        <f t="shared" ref="H96:H100" si="12">G96*C96</f>
        <v>700000</v>
      </c>
    </row>
    <row r="97" spans="1:8" x14ac:dyDescent="0.7">
      <c r="A97" s="1"/>
      <c r="B97" s="1"/>
      <c r="C97" s="1"/>
      <c r="D97" s="1"/>
      <c r="E97" s="1"/>
      <c r="F97" s="1"/>
      <c r="G97" s="5">
        <f>4000*D97+5600*E97</f>
        <v>0</v>
      </c>
      <c r="H97" s="5">
        <f t="shared" si="12"/>
        <v>0</v>
      </c>
    </row>
    <row r="98" spans="1:8" x14ac:dyDescent="0.7">
      <c r="A98" s="1"/>
      <c r="B98" s="1"/>
      <c r="C98" s="1"/>
      <c r="D98" s="1"/>
      <c r="E98" s="1"/>
      <c r="F98" s="1"/>
      <c r="G98" s="5">
        <f>3500*D98+4900*E98</f>
        <v>0</v>
      </c>
      <c r="H98" s="5">
        <f t="shared" si="12"/>
        <v>0</v>
      </c>
    </row>
    <row r="99" spans="1:8" x14ac:dyDescent="0.7">
      <c r="A99" s="1"/>
      <c r="B99" s="1" t="s">
        <v>25</v>
      </c>
      <c r="C99" s="1">
        <v>1</v>
      </c>
      <c r="D99" s="1">
        <v>8</v>
      </c>
      <c r="E99" s="1"/>
      <c r="F99" s="1"/>
      <c r="G99" s="5">
        <f>M42*D99+M43*E99</f>
        <v>32000</v>
      </c>
      <c r="H99" s="5">
        <f t="shared" si="12"/>
        <v>32000</v>
      </c>
    </row>
    <row r="100" spans="1:8" x14ac:dyDescent="0.7">
      <c r="A100" s="1"/>
      <c r="B100" s="1" t="s">
        <v>158</v>
      </c>
      <c r="C100" s="1">
        <v>2</v>
      </c>
      <c r="D100" s="1">
        <v>7</v>
      </c>
      <c r="E100" s="1"/>
      <c r="F100" s="1">
        <v>1</v>
      </c>
      <c r="G100" s="5">
        <f>4000*D100+5600*E100+4000*F100</f>
        <v>32000</v>
      </c>
      <c r="H100" s="5">
        <f t="shared" si="12"/>
        <v>64000</v>
      </c>
    </row>
    <row r="101" spans="1:8" x14ac:dyDescent="0.7">
      <c r="A101" s="1"/>
      <c r="B101" s="1" t="s">
        <v>264</v>
      </c>
      <c r="C101" s="1"/>
      <c r="D101" s="1"/>
      <c r="E101" s="1"/>
      <c r="F101" s="1"/>
      <c r="G101" s="5">
        <v>80000</v>
      </c>
      <c r="H101" s="5">
        <v>80000</v>
      </c>
    </row>
    <row r="102" spans="1:8" x14ac:dyDescent="0.7">
      <c r="A102" s="1"/>
      <c r="B102" s="1" t="s">
        <v>253</v>
      </c>
      <c r="C102" s="1">
        <v>0.03</v>
      </c>
      <c r="D102" s="1"/>
      <c r="E102" s="1"/>
      <c r="F102" s="1"/>
      <c r="G102" s="5"/>
      <c r="H102" s="5">
        <f>(H95+H96+H97+H98+H99+H100)*C102</f>
        <v>25560</v>
      </c>
    </row>
    <row r="103" spans="1:8" x14ac:dyDescent="0.7">
      <c r="A103" s="2"/>
      <c r="B103" s="7" t="s">
        <v>80</v>
      </c>
      <c r="C103" s="1">
        <f>SUM(C95:C100)</f>
        <v>30</v>
      </c>
      <c r="D103" s="3"/>
      <c r="E103" s="1" t="s">
        <v>8</v>
      </c>
      <c r="F103" s="1"/>
      <c r="G103" s="5"/>
      <c r="H103" s="5">
        <f>H95+H96+H97+H98+H99+H100+H101+H102</f>
        <v>957560</v>
      </c>
    </row>
    <row r="104" spans="1:8" x14ac:dyDescent="0.7">
      <c r="D104" s="4"/>
      <c r="E104" s="1" t="s">
        <v>9</v>
      </c>
      <c r="F104" s="1"/>
      <c r="G104" s="5"/>
      <c r="H104" s="5">
        <f>H103*0.1</f>
        <v>95756</v>
      </c>
    </row>
    <row r="105" spans="1:8" x14ac:dyDescent="0.7">
      <c r="A105" s="6"/>
      <c r="D105" s="4"/>
      <c r="E105" s="1" t="s">
        <v>10</v>
      </c>
      <c r="F105" s="1"/>
      <c r="G105" s="5"/>
      <c r="H105" s="5">
        <f>H103+H104</f>
        <v>1053316</v>
      </c>
    </row>
    <row r="107" spans="1:8" x14ac:dyDescent="0.7">
      <c r="A107" s="1" t="s">
        <v>4</v>
      </c>
      <c r="B107" s="1" t="s">
        <v>0</v>
      </c>
      <c r="C107" s="1" t="s">
        <v>1</v>
      </c>
      <c r="D107" s="1" t="s">
        <v>6</v>
      </c>
      <c r="E107" s="1" t="s">
        <v>7</v>
      </c>
      <c r="F107" s="1" t="s">
        <v>166</v>
      </c>
      <c r="G107" s="5"/>
      <c r="H107" s="1" t="s">
        <v>3</v>
      </c>
    </row>
    <row r="108" spans="1:8" x14ac:dyDescent="0.7">
      <c r="A108" s="1" t="s">
        <v>30</v>
      </c>
      <c r="B108" s="1" t="s">
        <v>28</v>
      </c>
      <c r="C108" s="1">
        <v>16</v>
      </c>
      <c r="D108" s="1">
        <v>8</v>
      </c>
      <c r="E108" s="1"/>
      <c r="F108" s="1"/>
      <c r="G108" s="5">
        <f>3500*D108+4900*E108</f>
        <v>28000</v>
      </c>
      <c r="H108" s="5">
        <f t="shared" ref="H108:H114" si="13">G108*C108</f>
        <v>448000</v>
      </c>
    </row>
    <row r="109" spans="1:8" x14ac:dyDescent="0.7">
      <c r="A109" s="1"/>
      <c r="B109" s="1" t="s">
        <v>182</v>
      </c>
      <c r="C109" s="1">
        <v>15</v>
      </c>
      <c r="D109" s="1">
        <v>7</v>
      </c>
      <c r="E109" s="1"/>
      <c r="F109" s="1">
        <v>1</v>
      </c>
      <c r="G109" s="5">
        <f>3500*D109+4900*E109+3500*F109</f>
        <v>28000</v>
      </c>
      <c r="H109" s="5">
        <f t="shared" si="13"/>
        <v>420000</v>
      </c>
    </row>
    <row r="110" spans="1:8" x14ac:dyDescent="0.7">
      <c r="A110" s="1"/>
      <c r="B110" s="1"/>
      <c r="C110" s="1"/>
      <c r="D110" s="1"/>
      <c r="E110" s="1"/>
      <c r="F110" s="1"/>
      <c r="G110" s="5">
        <f t="shared" ref="G110:G114" si="14">4000*D110+5600*E110</f>
        <v>0</v>
      </c>
      <c r="H110" s="5">
        <f t="shared" si="13"/>
        <v>0</v>
      </c>
    </row>
    <row r="111" spans="1:8" x14ac:dyDescent="0.7">
      <c r="A111" s="1"/>
      <c r="B111" s="1"/>
      <c r="C111" s="1"/>
      <c r="D111" s="1"/>
      <c r="E111" s="1"/>
      <c r="F111" s="1"/>
      <c r="G111" s="5">
        <f t="shared" si="14"/>
        <v>0</v>
      </c>
      <c r="H111" s="5">
        <f t="shared" si="13"/>
        <v>0</v>
      </c>
    </row>
    <row r="112" spans="1:8" x14ac:dyDescent="0.7">
      <c r="A112" s="1"/>
      <c r="B112" s="1" t="s">
        <v>29</v>
      </c>
      <c r="C112" s="1">
        <v>1</v>
      </c>
      <c r="D112" s="1">
        <v>8</v>
      </c>
      <c r="E112" s="1"/>
      <c r="F112" s="1"/>
      <c r="G112" s="5">
        <f t="shared" si="14"/>
        <v>32000</v>
      </c>
      <c r="H112" s="5">
        <f t="shared" si="13"/>
        <v>32000</v>
      </c>
    </row>
    <row r="113" spans="1:8" x14ac:dyDescent="0.7">
      <c r="A113" s="1"/>
      <c r="B113" s="1" t="s">
        <v>158</v>
      </c>
      <c r="C113" s="1">
        <v>2</v>
      </c>
      <c r="D113" s="1">
        <v>7</v>
      </c>
      <c r="E113" s="1"/>
      <c r="F113" s="1">
        <v>1</v>
      </c>
      <c r="G113" s="5">
        <f>4000*D113+5600*E113+4000*F113</f>
        <v>32000</v>
      </c>
      <c r="H113" s="5">
        <f t="shared" si="13"/>
        <v>64000</v>
      </c>
    </row>
    <row r="114" spans="1:8" x14ac:dyDescent="0.7">
      <c r="A114" s="1"/>
      <c r="B114" s="1"/>
      <c r="C114" s="1"/>
      <c r="D114" s="1"/>
      <c r="E114" s="1"/>
      <c r="F114" s="1"/>
      <c r="G114" s="5">
        <f t="shared" si="14"/>
        <v>0</v>
      </c>
      <c r="H114" s="5">
        <f t="shared" si="13"/>
        <v>0</v>
      </c>
    </row>
    <row r="115" spans="1:8" x14ac:dyDescent="0.7">
      <c r="A115" s="1"/>
      <c r="B115" s="1" t="s">
        <v>253</v>
      </c>
      <c r="C115" s="1">
        <v>7.0000000000000007E-2</v>
      </c>
      <c r="D115" s="1"/>
      <c r="E115" s="1"/>
      <c r="F115" s="1"/>
      <c r="G115" s="5"/>
      <c r="H115" s="5">
        <f>(H108+H109+H113+H112)*C115</f>
        <v>67480</v>
      </c>
    </row>
    <row r="116" spans="1:8" x14ac:dyDescent="0.7">
      <c r="A116" s="2"/>
      <c r="B116" s="7" t="s">
        <v>80</v>
      </c>
      <c r="C116" s="1">
        <f>SUM(C108:C113)</f>
        <v>34</v>
      </c>
      <c r="D116" s="3"/>
      <c r="E116" s="1" t="s">
        <v>8</v>
      </c>
      <c r="F116" s="1"/>
      <c r="G116" s="5"/>
      <c r="H116" s="5">
        <f>H108+H109+H113+H112+H115</f>
        <v>1031480</v>
      </c>
    </row>
    <row r="117" spans="1:8" x14ac:dyDescent="0.7">
      <c r="D117" s="4"/>
      <c r="E117" s="1" t="s">
        <v>9</v>
      </c>
      <c r="F117" s="1"/>
      <c r="G117" s="5"/>
      <c r="H117" s="5">
        <f>H116*0.1</f>
        <v>103148</v>
      </c>
    </row>
    <row r="118" spans="1:8" x14ac:dyDescent="0.7">
      <c r="D118" s="4"/>
      <c r="E118" s="1" t="s">
        <v>10</v>
      </c>
      <c r="F118" s="1"/>
      <c r="G118" s="5"/>
      <c r="H118" s="5">
        <f>H116+H117</f>
        <v>1134628</v>
      </c>
    </row>
    <row r="119" spans="1:8" x14ac:dyDescent="0.7">
      <c r="A119" s="6"/>
    </row>
    <row r="120" spans="1:8" x14ac:dyDescent="0.7">
      <c r="A120" s="1" t="s">
        <v>4</v>
      </c>
      <c r="B120" s="1" t="s">
        <v>0</v>
      </c>
      <c r="C120" s="1" t="s">
        <v>1</v>
      </c>
      <c r="D120" s="1" t="s">
        <v>6</v>
      </c>
      <c r="E120" s="1" t="s">
        <v>7</v>
      </c>
      <c r="F120" s="1" t="s">
        <v>166</v>
      </c>
      <c r="G120" s="5"/>
      <c r="H120" s="1" t="s">
        <v>3</v>
      </c>
    </row>
    <row r="121" spans="1:8" x14ac:dyDescent="0.7">
      <c r="A121" s="1" t="s">
        <v>36</v>
      </c>
      <c r="B121" s="1" t="s">
        <v>37</v>
      </c>
      <c r="C121" s="1">
        <v>2</v>
      </c>
      <c r="D121" s="1">
        <v>7</v>
      </c>
      <c r="E121" s="1"/>
      <c r="F121" s="1">
        <v>1</v>
      </c>
      <c r="G121" s="5">
        <f>3500*D121+4900*E121+3500*F121</f>
        <v>28000</v>
      </c>
      <c r="H121" s="5">
        <f t="shared" ref="H121:H127" si="15">G121*C121</f>
        <v>56000</v>
      </c>
    </row>
    <row r="122" spans="1:8" x14ac:dyDescent="0.7">
      <c r="A122" s="1"/>
      <c r="B122" s="1" t="s">
        <v>12</v>
      </c>
      <c r="C122" s="1">
        <v>40</v>
      </c>
      <c r="D122" s="1">
        <v>7</v>
      </c>
      <c r="E122" s="1">
        <v>1</v>
      </c>
      <c r="F122" s="1"/>
      <c r="G122" s="5">
        <f t="shared" ref="G122:G123" si="16">3500*D122+4900*E122+3500*F122</f>
        <v>29400</v>
      </c>
      <c r="H122" s="5">
        <f t="shared" si="15"/>
        <v>1176000</v>
      </c>
    </row>
    <row r="123" spans="1:8" x14ac:dyDescent="0.7">
      <c r="A123" s="1"/>
      <c r="B123" s="1"/>
      <c r="C123" s="1"/>
      <c r="D123" s="1"/>
      <c r="E123" s="1"/>
      <c r="F123" s="1"/>
      <c r="G123" s="5">
        <f t="shared" si="16"/>
        <v>0</v>
      </c>
      <c r="H123" s="5">
        <f t="shared" si="15"/>
        <v>0</v>
      </c>
    </row>
    <row r="124" spans="1:8" x14ac:dyDescent="0.7">
      <c r="A124" s="1"/>
      <c r="B124" s="1"/>
      <c r="C124" s="1"/>
      <c r="D124" s="1"/>
      <c r="E124" s="1"/>
      <c r="F124" s="1"/>
      <c r="G124" s="5">
        <f>4000*D124+5600*E124</f>
        <v>0</v>
      </c>
      <c r="H124" s="5">
        <f t="shared" si="15"/>
        <v>0</v>
      </c>
    </row>
    <row r="125" spans="1:8" x14ac:dyDescent="0.7">
      <c r="A125" s="1"/>
      <c r="B125" s="1" t="s">
        <v>26</v>
      </c>
      <c r="C125" s="1">
        <v>1</v>
      </c>
      <c r="D125" s="1">
        <v>7</v>
      </c>
      <c r="E125" s="1"/>
      <c r="F125" s="1">
        <v>1</v>
      </c>
      <c r="G125" s="5">
        <f>4000*D125+5600*E125+4000*F125</f>
        <v>32000</v>
      </c>
      <c r="H125" s="5">
        <f t="shared" si="15"/>
        <v>32000</v>
      </c>
    </row>
    <row r="126" spans="1:8" x14ac:dyDescent="0.7">
      <c r="A126" s="1"/>
      <c r="B126" s="1" t="s">
        <v>254</v>
      </c>
      <c r="C126" s="1">
        <v>5</v>
      </c>
      <c r="D126" s="1">
        <v>7</v>
      </c>
      <c r="E126" s="1">
        <v>1</v>
      </c>
      <c r="F126" s="1"/>
      <c r="G126" s="5">
        <f>4000*D126+5600*E126</f>
        <v>33600</v>
      </c>
      <c r="H126" s="5">
        <f t="shared" si="15"/>
        <v>168000</v>
      </c>
    </row>
    <row r="127" spans="1:8" x14ac:dyDescent="0.7">
      <c r="A127" s="1"/>
      <c r="B127" s="1"/>
      <c r="C127" s="1"/>
      <c r="D127" s="1"/>
      <c r="E127" s="1"/>
      <c r="F127" s="1"/>
      <c r="G127" s="5">
        <f>4000*D127+5600*E127</f>
        <v>0</v>
      </c>
      <c r="H127" s="5">
        <f t="shared" si="15"/>
        <v>0</v>
      </c>
    </row>
    <row r="128" spans="1:8" x14ac:dyDescent="0.7">
      <c r="A128" s="1"/>
      <c r="B128" s="1" t="s">
        <v>253</v>
      </c>
      <c r="C128" s="1">
        <v>7.0000000000000007E-2</v>
      </c>
      <c r="D128" s="1"/>
      <c r="E128" s="1"/>
      <c r="F128" s="1"/>
      <c r="G128" s="5"/>
      <c r="H128" s="5">
        <f>(H121+H122+H123+H125+H126)*C128</f>
        <v>100240.00000000001</v>
      </c>
    </row>
    <row r="129" spans="1:8" x14ac:dyDescent="0.7">
      <c r="A129" s="2"/>
      <c r="B129" s="7" t="s">
        <v>80</v>
      </c>
      <c r="C129" s="1">
        <f>SUM(C121:C126)</f>
        <v>48</v>
      </c>
      <c r="D129" s="3"/>
      <c r="E129" s="1" t="s">
        <v>8</v>
      </c>
      <c r="F129" s="1"/>
      <c r="G129" s="5"/>
      <c r="H129" s="5">
        <f>H121+H122+H123+H125+H126+H128</f>
        <v>1532240</v>
      </c>
    </row>
    <row r="130" spans="1:8" x14ac:dyDescent="0.7">
      <c r="D130" s="4"/>
      <c r="E130" s="1" t="s">
        <v>9</v>
      </c>
      <c r="F130" s="1"/>
      <c r="G130" s="5"/>
      <c r="H130" s="5">
        <f>H129*0.1</f>
        <v>153224</v>
      </c>
    </row>
    <row r="131" spans="1:8" x14ac:dyDescent="0.7">
      <c r="D131" s="4"/>
      <c r="E131" s="1" t="s">
        <v>10</v>
      </c>
      <c r="F131" s="1"/>
      <c r="G131" s="5"/>
      <c r="H131" s="5">
        <f>H129+H130</f>
        <v>1685464</v>
      </c>
    </row>
    <row r="132" spans="1:8" x14ac:dyDescent="0.7">
      <c r="A132" s="6"/>
    </row>
    <row r="133" spans="1:8" x14ac:dyDescent="0.7">
      <c r="A133" s="1" t="s">
        <v>4</v>
      </c>
      <c r="B133" s="1" t="s">
        <v>0</v>
      </c>
      <c r="C133" s="1" t="s">
        <v>1</v>
      </c>
      <c r="D133" s="1" t="s">
        <v>6</v>
      </c>
      <c r="E133" s="1" t="s">
        <v>7</v>
      </c>
      <c r="F133" s="1" t="s">
        <v>166</v>
      </c>
      <c r="G133" s="5"/>
      <c r="H133" s="1" t="s">
        <v>3</v>
      </c>
    </row>
    <row r="134" spans="1:8" x14ac:dyDescent="0.7">
      <c r="A134" s="1" t="s">
        <v>41</v>
      </c>
      <c r="B134" s="1" t="s">
        <v>12</v>
      </c>
      <c r="C134" s="1">
        <v>10</v>
      </c>
      <c r="D134" s="1">
        <v>7</v>
      </c>
      <c r="E134" s="1">
        <v>1</v>
      </c>
      <c r="F134" s="1"/>
      <c r="G134" s="5">
        <f>3500*D134+4900*E134+3500*F134</f>
        <v>29400</v>
      </c>
      <c r="H134" s="5">
        <f t="shared" ref="H134:H139" si="17">G134*C134</f>
        <v>294000</v>
      </c>
    </row>
    <row r="135" spans="1:8" x14ac:dyDescent="0.7">
      <c r="A135" s="1"/>
      <c r="B135" s="1" t="s">
        <v>64</v>
      </c>
      <c r="C135" s="1">
        <v>7</v>
      </c>
      <c r="D135" s="1">
        <v>7</v>
      </c>
      <c r="E135" s="1"/>
      <c r="F135" s="1">
        <v>1</v>
      </c>
      <c r="G135" s="5">
        <f>3500*D135+4900*E135+3500*F135</f>
        <v>28000</v>
      </c>
      <c r="H135" s="5">
        <f t="shared" si="17"/>
        <v>196000</v>
      </c>
    </row>
    <row r="136" spans="1:8" x14ac:dyDescent="0.7">
      <c r="A136" s="1"/>
      <c r="B136" s="1"/>
      <c r="C136" s="1"/>
      <c r="D136" s="1"/>
      <c r="E136" s="1"/>
      <c r="F136" s="1"/>
      <c r="G136" s="5">
        <f>4000*D136+5600*E136</f>
        <v>0</v>
      </c>
      <c r="H136" s="5">
        <f t="shared" si="17"/>
        <v>0</v>
      </c>
    </row>
    <row r="137" spans="1:8" x14ac:dyDescent="0.7">
      <c r="A137" s="1"/>
      <c r="B137" s="1"/>
      <c r="C137" s="1"/>
      <c r="D137" s="1"/>
      <c r="E137" s="1"/>
      <c r="F137" s="1"/>
      <c r="G137" s="5">
        <f>4000*D137+5600*E137</f>
        <v>0</v>
      </c>
      <c r="H137" s="5">
        <f t="shared" si="17"/>
        <v>0</v>
      </c>
    </row>
    <row r="138" spans="1:8" x14ac:dyDescent="0.7">
      <c r="A138" s="1"/>
      <c r="B138" s="1" t="s">
        <v>16</v>
      </c>
      <c r="C138" s="1">
        <v>3</v>
      </c>
      <c r="D138" s="1">
        <v>7</v>
      </c>
      <c r="E138" s="1"/>
      <c r="F138" s="1">
        <v>1</v>
      </c>
      <c r="G138" s="5">
        <f>4000*D138+5600*E138+4000*F138</f>
        <v>32000</v>
      </c>
      <c r="H138" s="5">
        <f t="shared" si="17"/>
        <v>96000</v>
      </c>
    </row>
    <row r="139" spans="1:8" x14ac:dyDescent="0.7">
      <c r="A139" s="1"/>
      <c r="B139" s="1"/>
      <c r="C139" s="1"/>
      <c r="D139" s="1"/>
      <c r="E139" s="1"/>
      <c r="F139" s="1"/>
      <c r="G139" s="5">
        <f>4000*D139+5600*E139</f>
        <v>0</v>
      </c>
      <c r="H139" s="5">
        <f t="shared" si="17"/>
        <v>0</v>
      </c>
    </row>
    <row r="140" spans="1:8" x14ac:dyDescent="0.7">
      <c r="A140" s="1"/>
      <c r="B140" s="1" t="s">
        <v>256</v>
      </c>
      <c r="C140" s="1"/>
      <c r="D140" s="1"/>
      <c r="E140" s="1"/>
      <c r="F140" s="1"/>
      <c r="G140" s="5">
        <v>60000</v>
      </c>
      <c r="H140" s="5">
        <v>60000</v>
      </c>
    </row>
    <row r="141" spans="1:8" x14ac:dyDescent="0.7">
      <c r="A141" s="1"/>
      <c r="B141" s="1" t="s">
        <v>253</v>
      </c>
      <c r="C141" s="1">
        <v>0.03</v>
      </c>
      <c r="D141" s="1"/>
      <c r="E141" s="1"/>
      <c r="F141" s="1"/>
      <c r="G141" s="5"/>
      <c r="H141" s="5">
        <f>(H134+H135+H138)*C141</f>
        <v>17580</v>
      </c>
    </row>
    <row r="142" spans="1:8" x14ac:dyDescent="0.7">
      <c r="A142" s="2"/>
      <c r="B142" s="7" t="s">
        <v>80</v>
      </c>
      <c r="C142" s="1">
        <f>SUM(C131:C138)</f>
        <v>20</v>
      </c>
      <c r="D142" s="3"/>
      <c r="E142" s="1" t="s">
        <v>8</v>
      </c>
      <c r="F142" s="1"/>
      <c r="G142" s="5"/>
      <c r="H142" s="5">
        <f>H134+H135+H138+H140+H141</f>
        <v>663580</v>
      </c>
    </row>
    <row r="143" spans="1:8" x14ac:dyDescent="0.7">
      <c r="D143" s="4"/>
      <c r="E143" s="1" t="s">
        <v>9</v>
      </c>
      <c r="F143" s="1"/>
      <c r="G143" s="5"/>
      <c r="H143" s="5">
        <f>H142*0.1</f>
        <v>66358</v>
      </c>
    </row>
    <row r="144" spans="1:8" x14ac:dyDescent="0.7">
      <c r="D144" s="4"/>
      <c r="E144" s="1" t="s">
        <v>10</v>
      </c>
      <c r="F144" s="1"/>
      <c r="G144" s="5"/>
      <c r="H144" s="5">
        <f>H142+H143</f>
        <v>729938</v>
      </c>
    </row>
    <row r="145" spans="1:8" x14ac:dyDescent="0.7">
      <c r="A145" s="6"/>
    </row>
    <row r="146" spans="1:8" x14ac:dyDescent="0.7">
      <c r="A146" s="1" t="s">
        <v>4</v>
      </c>
      <c r="B146" s="1" t="s">
        <v>0</v>
      </c>
      <c r="C146" s="1" t="s">
        <v>1</v>
      </c>
      <c r="D146" s="1" t="s">
        <v>6</v>
      </c>
      <c r="E146" s="1" t="s">
        <v>7</v>
      </c>
      <c r="F146" s="1" t="s">
        <v>166</v>
      </c>
      <c r="G146" s="5"/>
      <c r="H146" s="1" t="s">
        <v>3</v>
      </c>
    </row>
    <row r="147" spans="1:8" x14ac:dyDescent="0.7">
      <c r="A147" s="1" t="s">
        <v>39</v>
      </c>
      <c r="B147" s="1" t="s">
        <v>40</v>
      </c>
      <c r="C147" s="1">
        <v>30</v>
      </c>
      <c r="D147" s="1">
        <v>7</v>
      </c>
      <c r="E147" s="1"/>
      <c r="F147" s="1">
        <v>1</v>
      </c>
      <c r="G147" s="5">
        <f>3500*D147+4900*E147+3500*F147</f>
        <v>28000</v>
      </c>
      <c r="H147" s="5">
        <f t="shared" ref="H147:H153" si="18">G147*C147</f>
        <v>840000</v>
      </c>
    </row>
    <row r="148" spans="1:8" x14ac:dyDescent="0.7">
      <c r="A148" s="1"/>
      <c r="B148" s="1" t="s">
        <v>183</v>
      </c>
      <c r="C148" s="1">
        <v>8</v>
      </c>
      <c r="D148" s="1">
        <v>3</v>
      </c>
      <c r="E148" s="1">
        <v>7</v>
      </c>
      <c r="F148" s="1"/>
      <c r="G148" s="5">
        <f>3500*D148+4900*E148+3500*F148</f>
        <v>44800</v>
      </c>
      <c r="H148" s="5">
        <f t="shared" si="18"/>
        <v>358400</v>
      </c>
    </row>
    <row r="149" spans="1:8" x14ac:dyDescent="0.7">
      <c r="A149" s="1"/>
      <c r="B149" s="1" t="s">
        <v>184</v>
      </c>
      <c r="C149" s="1">
        <v>8</v>
      </c>
      <c r="D149" s="1">
        <v>9</v>
      </c>
      <c r="E149" s="1"/>
      <c r="F149" s="1"/>
      <c r="G149" s="5">
        <f>3500*D149+4900*E149</f>
        <v>31500</v>
      </c>
      <c r="H149" s="5">
        <f t="shared" si="18"/>
        <v>252000</v>
      </c>
    </row>
    <row r="150" spans="1:8" x14ac:dyDescent="0.7">
      <c r="A150" s="1"/>
      <c r="B150" s="1"/>
      <c r="C150" s="1"/>
      <c r="D150" s="1"/>
      <c r="E150" s="1"/>
      <c r="F150" s="1"/>
      <c r="G150" s="5">
        <f>4000*D150+5600*E150</f>
        <v>0</v>
      </c>
      <c r="H150" s="5">
        <f t="shared" si="18"/>
        <v>0</v>
      </c>
    </row>
    <row r="151" spans="1:8" x14ac:dyDescent="0.7">
      <c r="A151" s="1"/>
      <c r="B151" s="1" t="s">
        <v>26</v>
      </c>
      <c r="C151" s="1">
        <v>3</v>
      </c>
      <c r="D151" s="1">
        <v>7</v>
      </c>
      <c r="E151" s="1"/>
      <c r="F151" s="1"/>
      <c r="G151" s="5">
        <f>4000*D151+5600*E151+4000*F151</f>
        <v>28000</v>
      </c>
      <c r="H151" s="5">
        <f t="shared" si="18"/>
        <v>84000</v>
      </c>
    </row>
    <row r="152" spans="1:8" x14ac:dyDescent="0.7">
      <c r="A152" s="1"/>
      <c r="B152" s="1"/>
      <c r="C152" s="1"/>
      <c r="D152" s="1"/>
      <c r="E152" s="1"/>
      <c r="F152" s="1"/>
      <c r="G152" s="5">
        <f>4000*D152+5600*E152</f>
        <v>0</v>
      </c>
      <c r="H152" s="5">
        <f t="shared" si="18"/>
        <v>0</v>
      </c>
    </row>
    <row r="153" spans="1:8" x14ac:dyDescent="0.7">
      <c r="A153" s="1"/>
      <c r="B153" s="1"/>
      <c r="C153" s="1"/>
      <c r="D153" s="1"/>
      <c r="E153" s="1"/>
      <c r="F153" s="1"/>
      <c r="G153" s="5">
        <f>4000*D153+5600*E153</f>
        <v>0</v>
      </c>
      <c r="H153" s="5">
        <f t="shared" si="18"/>
        <v>0</v>
      </c>
    </row>
    <row r="154" spans="1:8" x14ac:dyDescent="0.7">
      <c r="A154" s="1"/>
      <c r="B154" s="1" t="s">
        <v>253</v>
      </c>
      <c r="C154" s="1">
        <v>7.0000000000000007E-2</v>
      </c>
      <c r="D154" s="1"/>
      <c r="E154" s="1"/>
      <c r="F154" s="1"/>
      <c r="G154" s="5"/>
      <c r="H154" s="5">
        <f>(H147+H148+H149+H151)*C154</f>
        <v>107408.00000000001</v>
      </c>
    </row>
    <row r="155" spans="1:8" x14ac:dyDescent="0.7">
      <c r="A155" s="2"/>
      <c r="B155" s="7" t="s">
        <v>80</v>
      </c>
      <c r="C155" s="1">
        <f>SUM(C144:C151)</f>
        <v>49</v>
      </c>
      <c r="D155" s="3"/>
      <c r="E155" s="1" t="s">
        <v>8</v>
      </c>
      <c r="F155" s="1"/>
      <c r="G155" s="5"/>
      <c r="H155" s="5">
        <f>H147+H149+H148+H151+H154</f>
        <v>1641808</v>
      </c>
    </row>
    <row r="156" spans="1:8" x14ac:dyDescent="0.7">
      <c r="D156" s="4"/>
      <c r="E156" s="1" t="s">
        <v>9</v>
      </c>
      <c r="F156" s="1"/>
      <c r="G156" s="5"/>
      <c r="H156" s="5">
        <f>H155*0.1</f>
        <v>164180.80000000002</v>
      </c>
    </row>
    <row r="157" spans="1:8" x14ac:dyDescent="0.7">
      <c r="D157" s="4"/>
      <c r="E157" s="1" t="s">
        <v>10</v>
      </c>
      <c r="F157" s="1"/>
      <c r="G157" s="5"/>
      <c r="H157" s="5">
        <f>H155+H156</f>
        <v>1805988.8</v>
      </c>
    </row>
    <row r="158" spans="1:8" x14ac:dyDescent="0.7">
      <c r="A158" s="6"/>
    </row>
    <row r="159" spans="1:8" x14ac:dyDescent="0.7">
      <c r="A159" s="1" t="s">
        <v>4</v>
      </c>
      <c r="B159" s="1" t="s">
        <v>0</v>
      </c>
      <c r="C159" s="1" t="s">
        <v>1</v>
      </c>
      <c r="D159" s="1" t="s">
        <v>6</v>
      </c>
      <c r="E159" s="1" t="s">
        <v>7</v>
      </c>
      <c r="F159" s="1" t="s">
        <v>166</v>
      </c>
      <c r="G159" s="5"/>
      <c r="H159" s="1" t="s">
        <v>3</v>
      </c>
    </row>
    <row r="160" spans="1:8" x14ac:dyDescent="0.7">
      <c r="A160" s="1" t="s">
        <v>42</v>
      </c>
      <c r="B160" s="1" t="s">
        <v>12</v>
      </c>
      <c r="C160" s="1">
        <v>31</v>
      </c>
      <c r="D160" s="1">
        <v>7</v>
      </c>
      <c r="E160" s="1">
        <v>1</v>
      </c>
      <c r="F160" s="1"/>
      <c r="G160" s="5">
        <f>3500*D160+4900*E160</f>
        <v>29400</v>
      </c>
      <c r="H160" s="5">
        <f t="shared" ref="H160:H166" si="19">G160*C160</f>
        <v>911400</v>
      </c>
    </row>
    <row r="161" spans="1:8" x14ac:dyDescent="0.7">
      <c r="A161" s="1"/>
      <c r="B161" s="1" t="s">
        <v>43</v>
      </c>
      <c r="C161" s="1">
        <v>1</v>
      </c>
      <c r="D161" s="1">
        <v>5</v>
      </c>
      <c r="E161" s="1">
        <v>1</v>
      </c>
      <c r="F161" s="1">
        <v>2</v>
      </c>
      <c r="G161" s="5">
        <f>3500*D161+4900*E161+3500*F161</f>
        <v>29400</v>
      </c>
      <c r="H161" s="5">
        <f t="shared" si="19"/>
        <v>29400</v>
      </c>
    </row>
    <row r="162" spans="1:8" x14ac:dyDescent="0.7">
      <c r="A162" s="1"/>
      <c r="B162" s="1"/>
      <c r="C162" s="1"/>
      <c r="D162" s="1"/>
      <c r="E162" s="1"/>
      <c r="F162" s="1"/>
      <c r="G162" s="5">
        <f>3500*D162+4900*E162</f>
        <v>0</v>
      </c>
      <c r="H162" s="5">
        <f t="shared" si="19"/>
        <v>0</v>
      </c>
    </row>
    <row r="163" spans="1:8" x14ac:dyDescent="0.7">
      <c r="A163" s="1"/>
      <c r="B163" s="1"/>
      <c r="C163" s="1"/>
      <c r="D163" s="1"/>
      <c r="E163" s="1"/>
      <c r="F163" s="1"/>
      <c r="G163" s="5">
        <f>4000*D163+5600*E163</f>
        <v>0</v>
      </c>
      <c r="H163" s="5">
        <f t="shared" si="19"/>
        <v>0</v>
      </c>
    </row>
    <row r="164" spans="1:8" x14ac:dyDescent="0.7">
      <c r="A164" s="1"/>
      <c r="B164" s="1" t="s">
        <v>16</v>
      </c>
      <c r="C164" s="1">
        <v>2</v>
      </c>
      <c r="D164" s="1">
        <v>7</v>
      </c>
      <c r="E164" s="1">
        <v>1</v>
      </c>
      <c r="F164" s="1"/>
      <c r="G164" s="5">
        <f>4000*D164+5600*E164</f>
        <v>33600</v>
      </c>
      <c r="H164" s="5">
        <f t="shared" si="19"/>
        <v>67200</v>
      </c>
    </row>
    <row r="165" spans="1:8" x14ac:dyDescent="0.7">
      <c r="A165" s="1"/>
      <c r="B165" s="1" t="s">
        <v>44</v>
      </c>
      <c r="C165" s="1">
        <v>1</v>
      </c>
      <c r="D165" s="1">
        <v>5</v>
      </c>
      <c r="E165" s="1">
        <v>1</v>
      </c>
      <c r="F165" s="1">
        <v>2</v>
      </c>
      <c r="G165" s="5">
        <f>4000*D165+5600*E165+4000*F165</f>
        <v>33600</v>
      </c>
      <c r="H165" s="5">
        <f t="shared" si="19"/>
        <v>33600</v>
      </c>
    </row>
    <row r="166" spans="1:8" x14ac:dyDescent="0.7">
      <c r="A166" s="1"/>
      <c r="B166" s="1"/>
      <c r="C166" s="1"/>
      <c r="D166" s="1"/>
      <c r="E166" s="1"/>
      <c r="F166" s="1"/>
      <c r="G166" s="5">
        <f>3500*D166+4900*E166</f>
        <v>0</v>
      </c>
      <c r="H166" s="5">
        <f t="shared" si="19"/>
        <v>0</v>
      </c>
    </row>
    <row r="167" spans="1:8" x14ac:dyDescent="0.7">
      <c r="A167" s="1"/>
      <c r="B167" s="1" t="s">
        <v>253</v>
      </c>
      <c r="C167" s="1">
        <v>0.03</v>
      </c>
      <c r="D167" s="1"/>
      <c r="E167" s="1"/>
      <c r="F167" s="1"/>
      <c r="G167" s="5"/>
      <c r="H167" s="5">
        <f>(H160+H161+H164+H165)*C167</f>
        <v>31248</v>
      </c>
    </row>
    <row r="168" spans="1:8" x14ac:dyDescent="0.7">
      <c r="A168" s="2"/>
      <c r="B168" s="7" t="s">
        <v>80</v>
      </c>
      <c r="C168" s="1">
        <f>SUM(C159:C165)</f>
        <v>35</v>
      </c>
      <c r="D168" s="3"/>
      <c r="E168" s="1" t="s">
        <v>8</v>
      </c>
      <c r="F168" s="1"/>
      <c r="G168" s="5"/>
      <c r="H168" s="5">
        <f>H160+H161+H164+H165+H167</f>
        <v>1072848</v>
      </c>
    </row>
    <row r="169" spans="1:8" x14ac:dyDescent="0.7">
      <c r="D169" s="4"/>
      <c r="E169" s="1" t="s">
        <v>9</v>
      </c>
      <c r="F169" s="1"/>
      <c r="G169" s="5"/>
      <c r="H169" s="5">
        <f>H168*0.1</f>
        <v>107284.8</v>
      </c>
    </row>
    <row r="170" spans="1:8" x14ac:dyDescent="0.7">
      <c r="D170" s="4"/>
      <c r="E170" s="1" t="s">
        <v>10</v>
      </c>
      <c r="F170" s="1"/>
      <c r="G170" s="5"/>
      <c r="H170" s="5">
        <f>H168+H169</f>
        <v>1180132.8</v>
      </c>
    </row>
    <row r="172" spans="1:8" x14ac:dyDescent="0.7">
      <c r="A172" s="1" t="s">
        <v>4</v>
      </c>
      <c r="B172" s="1" t="s">
        <v>0</v>
      </c>
      <c r="C172" s="1" t="s">
        <v>1</v>
      </c>
      <c r="D172" s="1" t="s">
        <v>6</v>
      </c>
      <c r="E172" s="1" t="s">
        <v>7</v>
      </c>
      <c r="F172" s="1" t="s">
        <v>166</v>
      </c>
      <c r="G172" s="5"/>
      <c r="H172" s="1" t="s">
        <v>3</v>
      </c>
    </row>
    <row r="173" spans="1:8" x14ac:dyDescent="0.7">
      <c r="A173" s="1" t="s">
        <v>46</v>
      </c>
      <c r="B173" s="1" t="s">
        <v>12</v>
      </c>
      <c r="C173" s="1">
        <v>7</v>
      </c>
      <c r="D173" s="1">
        <v>7</v>
      </c>
      <c r="E173" s="1">
        <v>1</v>
      </c>
      <c r="F173" s="1"/>
      <c r="G173" s="5">
        <f>3500*D173+4900*E173</f>
        <v>29400</v>
      </c>
      <c r="H173" s="5">
        <f t="shared" ref="H173:H179" si="20">G173*C173</f>
        <v>205800</v>
      </c>
    </row>
    <row r="174" spans="1:8" x14ac:dyDescent="0.7">
      <c r="A174" s="1"/>
      <c r="B174" s="1"/>
      <c r="C174" s="1"/>
      <c r="D174" s="1"/>
      <c r="E174" s="1"/>
      <c r="F174" s="1"/>
      <c r="G174" s="5">
        <f>3500*D174+4900*E174</f>
        <v>0</v>
      </c>
      <c r="H174" s="5">
        <f t="shared" si="20"/>
        <v>0</v>
      </c>
    </row>
    <row r="175" spans="1:8" x14ac:dyDescent="0.7">
      <c r="A175" s="1"/>
      <c r="B175" s="1"/>
      <c r="C175" s="1"/>
      <c r="D175" s="1"/>
      <c r="E175" s="1"/>
      <c r="F175" s="1"/>
      <c r="G175" s="5">
        <f>4000*D175+5600*E175</f>
        <v>0</v>
      </c>
      <c r="H175" s="5">
        <f t="shared" si="20"/>
        <v>0</v>
      </c>
    </row>
    <row r="176" spans="1:8" x14ac:dyDescent="0.7">
      <c r="A176" s="1"/>
      <c r="B176" s="1"/>
      <c r="C176" s="1"/>
      <c r="D176" s="1"/>
      <c r="E176" s="1"/>
      <c r="F176" s="1"/>
      <c r="G176" s="5">
        <f>3500*D176+4900*E176</f>
        <v>0</v>
      </c>
      <c r="H176" s="5">
        <f t="shared" si="20"/>
        <v>0</v>
      </c>
    </row>
    <row r="177" spans="1:8" x14ac:dyDescent="0.7">
      <c r="A177" s="1"/>
      <c r="B177" s="1"/>
      <c r="C177" s="1"/>
      <c r="D177" s="1"/>
      <c r="E177" s="1"/>
      <c r="F177" s="1"/>
      <c r="G177" s="5">
        <f>4000*D177+5600*E177</f>
        <v>0</v>
      </c>
      <c r="H177" s="5">
        <f t="shared" si="20"/>
        <v>0</v>
      </c>
    </row>
    <row r="178" spans="1:8" x14ac:dyDescent="0.7">
      <c r="A178" s="1"/>
      <c r="B178" s="1"/>
      <c r="C178" s="1"/>
      <c r="D178" s="1"/>
      <c r="E178" s="1"/>
      <c r="F178" s="1"/>
      <c r="G178" s="5">
        <f>4000*D178+5600*E178</f>
        <v>0</v>
      </c>
      <c r="H178" s="5">
        <f t="shared" si="20"/>
        <v>0</v>
      </c>
    </row>
    <row r="179" spans="1:8" x14ac:dyDescent="0.7">
      <c r="A179" s="1"/>
      <c r="B179" s="1"/>
      <c r="C179" s="1"/>
      <c r="D179" s="1"/>
      <c r="E179" s="1"/>
      <c r="F179" s="1"/>
      <c r="G179" s="5">
        <f>4000*D179+5600*E179</f>
        <v>0</v>
      </c>
      <c r="H179" s="5">
        <f t="shared" si="20"/>
        <v>0</v>
      </c>
    </row>
    <row r="180" spans="1:8" x14ac:dyDescent="0.7">
      <c r="A180" s="1"/>
      <c r="B180" s="1" t="s">
        <v>253</v>
      </c>
      <c r="C180" s="1">
        <v>0.04</v>
      </c>
      <c r="D180" s="1"/>
      <c r="E180" s="1"/>
      <c r="F180" s="1"/>
      <c r="G180" s="5"/>
      <c r="H180" s="5">
        <f>(H173+H174+H176+H177+H178+H179)*C180</f>
        <v>8232</v>
      </c>
    </row>
    <row r="181" spans="1:8" x14ac:dyDescent="0.7">
      <c r="A181" s="2"/>
      <c r="B181" s="7" t="s">
        <v>80</v>
      </c>
      <c r="C181" s="1">
        <f>SUM(C173:C177)</f>
        <v>7</v>
      </c>
      <c r="D181" s="3"/>
      <c r="E181" s="1" t="s">
        <v>8</v>
      </c>
      <c r="F181" s="1"/>
      <c r="G181" s="5"/>
      <c r="H181" s="5">
        <f>H173+H174+H176+H177+H178+H179+H180</f>
        <v>214032</v>
      </c>
    </row>
    <row r="182" spans="1:8" x14ac:dyDescent="0.7">
      <c r="D182" s="4"/>
      <c r="E182" s="1" t="s">
        <v>9</v>
      </c>
      <c r="F182" s="1"/>
      <c r="G182" s="5"/>
      <c r="H182" s="5">
        <f>H181*0.1</f>
        <v>21403.200000000001</v>
      </c>
    </row>
    <row r="183" spans="1:8" x14ac:dyDescent="0.7">
      <c r="D183" s="4"/>
      <c r="E183" s="1" t="s">
        <v>10</v>
      </c>
      <c r="F183" s="1"/>
      <c r="G183" s="5"/>
      <c r="H183" s="5">
        <f>H181+H182</f>
        <v>235435.2</v>
      </c>
    </row>
    <row r="185" spans="1:8" x14ac:dyDescent="0.7">
      <c r="A185" s="1" t="s">
        <v>4</v>
      </c>
      <c r="B185" s="1" t="s">
        <v>0</v>
      </c>
      <c r="C185" s="1" t="s">
        <v>1</v>
      </c>
      <c r="D185" s="1" t="s">
        <v>6</v>
      </c>
      <c r="E185" s="1" t="s">
        <v>7</v>
      </c>
      <c r="F185" s="1" t="s">
        <v>166</v>
      </c>
      <c r="G185" s="5"/>
      <c r="H185" s="1" t="s">
        <v>3</v>
      </c>
    </row>
    <row r="186" spans="1:8" x14ac:dyDescent="0.7">
      <c r="A186" s="1" t="s">
        <v>49</v>
      </c>
      <c r="B186" s="1" t="s">
        <v>47</v>
      </c>
      <c r="C186" s="1">
        <v>36</v>
      </c>
      <c r="D186" s="1">
        <v>7</v>
      </c>
      <c r="E186" s="1">
        <v>1</v>
      </c>
      <c r="F186" s="1"/>
      <c r="G186" s="5">
        <f>3800*D186+4750*E186</f>
        <v>31350</v>
      </c>
      <c r="H186" s="5">
        <f t="shared" ref="H186:H190" si="21">G186*C186</f>
        <v>1128600</v>
      </c>
    </row>
    <row r="187" spans="1:8" x14ac:dyDescent="0.7">
      <c r="A187" s="1"/>
      <c r="B187" s="1"/>
      <c r="C187" s="1"/>
      <c r="D187" s="1"/>
      <c r="E187" s="1"/>
      <c r="F187" s="1"/>
      <c r="G187" s="5">
        <f t="shared" ref="G187" si="22">3800*D187+4750*E187</f>
        <v>0</v>
      </c>
      <c r="H187" s="5">
        <f t="shared" si="21"/>
        <v>0</v>
      </c>
    </row>
    <row r="188" spans="1:8" x14ac:dyDescent="0.7">
      <c r="A188" s="1"/>
      <c r="B188" s="1" t="s">
        <v>48</v>
      </c>
      <c r="C188" s="1">
        <v>4</v>
      </c>
      <c r="D188" s="1">
        <v>7</v>
      </c>
      <c r="E188" s="1">
        <v>1</v>
      </c>
      <c r="F188" s="1"/>
      <c r="G188" s="5">
        <f>3800*D188+4750*E188</f>
        <v>31350</v>
      </c>
      <c r="H188" s="5">
        <f t="shared" si="21"/>
        <v>125400</v>
      </c>
    </row>
    <row r="189" spans="1:8" x14ac:dyDescent="0.7">
      <c r="A189" s="1"/>
      <c r="B189" s="1"/>
      <c r="C189" s="1"/>
      <c r="D189" s="1"/>
      <c r="E189" s="1"/>
      <c r="F189" s="1"/>
      <c r="G189" s="5">
        <f>4000*D189+5600*E189</f>
        <v>0</v>
      </c>
      <c r="H189" s="5">
        <f t="shared" si="21"/>
        <v>0</v>
      </c>
    </row>
    <row r="190" spans="1:8" x14ac:dyDescent="0.7">
      <c r="A190" s="1"/>
      <c r="B190" s="34" t="s">
        <v>260</v>
      </c>
      <c r="C190" s="1">
        <v>40</v>
      </c>
      <c r="D190" s="1"/>
      <c r="E190" s="1"/>
      <c r="F190" s="1"/>
      <c r="G190" s="5">
        <v>3000</v>
      </c>
      <c r="H190" s="5">
        <f t="shared" si="21"/>
        <v>120000</v>
      </c>
    </row>
    <row r="191" spans="1:8" x14ac:dyDescent="0.7">
      <c r="A191" s="1"/>
      <c r="B191" s="39" t="s">
        <v>261</v>
      </c>
      <c r="C191" s="40"/>
      <c r="D191" s="41"/>
      <c r="E191" s="1"/>
      <c r="F191" s="1"/>
      <c r="G191" s="5">
        <f>4000*D191+5600*E191</f>
        <v>0</v>
      </c>
      <c r="H191" s="5">
        <v>210000</v>
      </c>
    </row>
    <row r="192" spans="1:8" x14ac:dyDescent="0.7">
      <c r="A192" s="1"/>
      <c r="B192" s="1"/>
      <c r="C192" s="1"/>
      <c r="D192" s="1"/>
      <c r="E192" s="1"/>
      <c r="F192" s="1"/>
      <c r="G192" s="5"/>
      <c r="H192" s="5">
        <f>(H186+H187+H188+H189+H190+H191)*C192</f>
        <v>0</v>
      </c>
    </row>
    <row r="193" spans="1:8" x14ac:dyDescent="0.7">
      <c r="A193" s="2"/>
      <c r="B193" s="7" t="s">
        <v>80</v>
      </c>
      <c r="C193" s="1">
        <v>40</v>
      </c>
      <c r="D193" s="3"/>
      <c r="E193" s="1" t="s">
        <v>8</v>
      </c>
      <c r="F193" s="1"/>
      <c r="G193" s="5"/>
      <c r="H193" s="5">
        <f>H186+H187+H188+H189+H190+H191+H192</f>
        <v>1584000</v>
      </c>
    </row>
    <row r="194" spans="1:8" x14ac:dyDescent="0.7">
      <c r="D194" s="4"/>
      <c r="E194" s="1" t="s">
        <v>9</v>
      </c>
      <c r="F194" s="1"/>
      <c r="G194" s="5"/>
      <c r="H194" s="5">
        <f>H193*0.1</f>
        <v>158400</v>
      </c>
    </row>
    <row r="195" spans="1:8" x14ac:dyDescent="0.7">
      <c r="D195" s="4"/>
      <c r="E195" s="1" t="s">
        <v>10</v>
      </c>
      <c r="F195" s="1"/>
      <c r="G195" s="5"/>
      <c r="H195" s="5">
        <f>H193+H194</f>
        <v>1742400</v>
      </c>
    </row>
    <row r="197" spans="1:8" x14ac:dyDescent="0.7">
      <c r="A197" s="1" t="s">
        <v>4</v>
      </c>
      <c r="B197" s="1" t="s">
        <v>0</v>
      </c>
      <c r="C197" s="1" t="s">
        <v>1</v>
      </c>
      <c r="D197" s="1" t="s">
        <v>6</v>
      </c>
      <c r="E197" s="1" t="s">
        <v>7</v>
      </c>
      <c r="F197" s="1" t="s">
        <v>166</v>
      </c>
      <c r="G197" s="5"/>
      <c r="H197" s="1" t="s">
        <v>3</v>
      </c>
    </row>
    <row r="198" spans="1:8" x14ac:dyDescent="0.7">
      <c r="A198" s="1" t="s">
        <v>265</v>
      </c>
      <c r="B198" s="1" t="s">
        <v>197</v>
      </c>
      <c r="C198" s="1">
        <v>1</v>
      </c>
      <c r="D198" s="1">
        <v>10</v>
      </c>
      <c r="E198" s="1"/>
      <c r="F198" s="1"/>
      <c r="G198" s="5">
        <f>3500*D198+4900*E198</f>
        <v>35000</v>
      </c>
      <c r="H198" s="5">
        <f t="shared" ref="H198:H203" si="23">G198*C198</f>
        <v>35000</v>
      </c>
    </row>
    <row r="199" spans="1:8" x14ac:dyDescent="0.7">
      <c r="A199" s="1"/>
      <c r="B199" s="1" t="s">
        <v>198</v>
      </c>
      <c r="C199" s="1">
        <v>5</v>
      </c>
      <c r="D199" s="1">
        <v>6</v>
      </c>
      <c r="E199" s="1">
        <v>1</v>
      </c>
      <c r="F199" s="1">
        <v>1</v>
      </c>
      <c r="G199" s="5">
        <f>3500*D199+4900*E199+F199*3500</f>
        <v>29400</v>
      </c>
      <c r="H199" s="5">
        <f t="shared" si="23"/>
        <v>147000</v>
      </c>
    </row>
    <row r="200" spans="1:8" x14ac:dyDescent="0.7">
      <c r="A200" s="1"/>
      <c r="B200" s="1"/>
      <c r="C200" s="1"/>
      <c r="D200" s="1"/>
      <c r="E200" s="1"/>
      <c r="F200" s="1"/>
      <c r="G200" s="5">
        <f>3500*D200+4900*E200</f>
        <v>0</v>
      </c>
      <c r="H200" s="5">
        <f t="shared" si="23"/>
        <v>0</v>
      </c>
    </row>
    <row r="201" spans="1:8" x14ac:dyDescent="0.7">
      <c r="A201" s="1"/>
      <c r="B201" s="1" t="s">
        <v>186</v>
      </c>
      <c r="C201" s="1">
        <v>2</v>
      </c>
      <c r="D201" s="1">
        <v>6</v>
      </c>
      <c r="E201" s="1">
        <v>1</v>
      </c>
      <c r="F201" s="1">
        <v>1</v>
      </c>
      <c r="G201" s="5">
        <f>4000*D201+5600*E201+4000*F201</f>
        <v>33600</v>
      </c>
      <c r="H201" s="5">
        <f t="shared" si="23"/>
        <v>67200</v>
      </c>
    </row>
    <row r="202" spans="1:8" x14ac:dyDescent="0.7">
      <c r="A202" s="1"/>
      <c r="B202" s="1"/>
      <c r="C202" s="1"/>
      <c r="D202" s="1"/>
      <c r="E202" s="1"/>
      <c r="F202" s="1"/>
      <c r="G202" s="5">
        <f>4000*D202+5600*E202</f>
        <v>0</v>
      </c>
      <c r="H202" s="5">
        <f t="shared" si="23"/>
        <v>0</v>
      </c>
    </row>
    <row r="203" spans="1:8" x14ac:dyDescent="0.7">
      <c r="A203" s="1"/>
      <c r="B203" s="1"/>
      <c r="C203" s="1"/>
      <c r="D203" s="1"/>
      <c r="E203" s="1"/>
      <c r="F203" s="1"/>
      <c r="G203" s="5">
        <f>4000*D203+5600*E203</f>
        <v>0</v>
      </c>
      <c r="H203" s="5">
        <f t="shared" si="23"/>
        <v>0</v>
      </c>
    </row>
    <row r="204" spans="1:8" x14ac:dyDescent="0.7">
      <c r="A204" s="1"/>
      <c r="B204" s="1" t="s">
        <v>253</v>
      </c>
      <c r="C204" s="1">
        <v>0.05</v>
      </c>
      <c r="D204" s="1"/>
      <c r="E204" s="1"/>
      <c r="F204" s="1"/>
      <c r="G204" s="5"/>
      <c r="H204" s="5">
        <f>(H198+H199+H200+H201+H202+H203)*C204</f>
        <v>12460</v>
      </c>
    </row>
    <row r="205" spans="1:8" x14ac:dyDescent="0.7">
      <c r="A205" s="2"/>
      <c r="B205" s="7" t="s">
        <v>80</v>
      </c>
      <c r="C205" s="1">
        <f>SUM(C198:C203)</f>
        <v>8</v>
      </c>
      <c r="D205" s="3"/>
      <c r="E205" s="1" t="s">
        <v>8</v>
      </c>
      <c r="F205" s="1"/>
      <c r="G205" s="5"/>
      <c r="H205" s="5">
        <f>H198+H199+H200+H201+H202+H203+H204</f>
        <v>261660</v>
      </c>
    </row>
    <row r="206" spans="1:8" x14ac:dyDescent="0.7">
      <c r="D206" s="4"/>
      <c r="E206" s="1" t="s">
        <v>9</v>
      </c>
      <c r="F206" s="1"/>
      <c r="G206" s="5"/>
      <c r="H206" s="5">
        <f>H205*0.1</f>
        <v>26166</v>
      </c>
    </row>
    <row r="207" spans="1:8" x14ac:dyDescent="0.7">
      <c r="D207" s="4"/>
      <c r="E207" s="1" t="s">
        <v>10</v>
      </c>
      <c r="F207" s="1"/>
      <c r="G207" s="5"/>
      <c r="H207" s="5">
        <f>H205+H206</f>
        <v>287826</v>
      </c>
    </row>
    <row r="209" spans="1:8" x14ac:dyDescent="0.7">
      <c r="A209" s="1" t="s">
        <v>4</v>
      </c>
      <c r="B209" s="1" t="s">
        <v>0</v>
      </c>
      <c r="C209" s="1" t="s">
        <v>1</v>
      </c>
      <c r="D209" s="1" t="s">
        <v>6</v>
      </c>
      <c r="E209" s="1" t="s">
        <v>7</v>
      </c>
      <c r="F209" s="1" t="s">
        <v>166</v>
      </c>
      <c r="G209" s="5"/>
      <c r="H209" s="1" t="s">
        <v>3</v>
      </c>
    </row>
    <row r="210" spans="1:8" x14ac:dyDescent="0.7">
      <c r="A210" s="1" t="s">
        <v>83</v>
      </c>
      <c r="B210" s="1" t="s">
        <v>50</v>
      </c>
      <c r="C210" s="1">
        <v>8</v>
      </c>
      <c r="D210" s="1">
        <v>6</v>
      </c>
      <c r="E210" s="1">
        <v>2</v>
      </c>
      <c r="F210" s="1"/>
      <c r="G210" s="5">
        <f>3500*D210+4900*E210</f>
        <v>30800</v>
      </c>
      <c r="H210" s="5">
        <f t="shared" ref="H210:H215" si="24">G210*C210</f>
        <v>246400</v>
      </c>
    </row>
    <row r="211" spans="1:8" x14ac:dyDescent="0.7">
      <c r="A211" s="1"/>
      <c r="B211" s="1"/>
      <c r="C211" s="1"/>
      <c r="D211" s="1"/>
      <c r="E211" s="1"/>
      <c r="F211" s="1"/>
      <c r="G211" s="5">
        <f>3500*D211+4900*E211</f>
        <v>0</v>
      </c>
      <c r="H211" s="5">
        <f t="shared" si="24"/>
        <v>0</v>
      </c>
    </row>
    <row r="212" spans="1:8" x14ac:dyDescent="0.7">
      <c r="A212" s="1"/>
      <c r="B212" s="1"/>
      <c r="C212" s="1"/>
      <c r="D212" s="1"/>
      <c r="E212" s="1"/>
      <c r="F212" s="1"/>
      <c r="G212" s="5">
        <f>3500*D212+4900*E212</f>
        <v>0</v>
      </c>
      <c r="H212" s="5">
        <f t="shared" si="24"/>
        <v>0</v>
      </c>
    </row>
    <row r="213" spans="1:8" x14ac:dyDescent="0.7">
      <c r="A213" s="1"/>
      <c r="B213" s="1" t="s">
        <v>17</v>
      </c>
      <c r="C213" s="1">
        <v>1</v>
      </c>
      <c r="D213" s="1">
        <v>7</v>
      </c>
      <c r="E213" s="1">
        <v>2</v>
      </c>
      <c r="F213" s="1"/>
      <c r="G213" s="5">
        <f>4000*D213+5600*E213</f>
        <v>39200</v>
      </c>
      <c r="H213" s="5">
        <f t="shared" si="24"/>
        <v>39200</v>
      </c>
    </row>
    <row r="214" spans="1:8" x14ac:dyDescent="0.7">
      <c r="A214" s="1"/>
      <c r="B214" s="1"/>
      <c r="C214" s="1"/>
      <c r="D214" s="1"/>
      <c r="E214" s="1"/>
      <c r="F214" s="1"/>
      <c r="G214" s="5">
        <f>4000*D214+5600*E214</f>
        <v>0</v>
      </c>
      <c r="H214" s="5">
        <f t="shared" si="24"/>
        <v>0</v>
      </c>
    </row>
    <row r="215" spans="1:8" x14ac:dyDescent="0.7">
      <c r="A215" s="1"/>
      <c r="B215" s="1"/>
      <c r="C215" s="1"/>
      <c r="D215" s="1"/>
      <c r="E215" s="1"/>
      <c r="F215" s="1"/>
      <c r="G215" s="5">
        <f>4000*D215+5600*E215</f>
        <v>0</v>
      </c>
      <c r="H215" s="5">
        <f t="shared" si="24"/>
        <v>0</v>
      </c>
    </row>
    <row r="216" spans="1:8" x14ac:dyDescent="0.7">
      <c r="A216" s="1"/>
      <c r="B216" s="1" t="s">
        <v>253</v>
      </c>
      <c r="C216" s="1">
        <v>7.0000000000000007E-2</v>
      </c>
      <c r="D216" s="1"/>
      <c r="E216" s="1"/>
      <c r="F216" s="1"/>
      <c r="G216" s="5"/>
      <c r="H216" s="5">
        <f>(H210+H211+H212+H213+H214+H215)*C216</f>
        <v>19992.000000000004</v>
      </c>
    </row>
    <row r="217" spans="1:8" x14ac:dyDescent="0.7">
      <c r="A217" s="2"/>
      <c r="B217" s="7" t="s">
        <v>80</v>
      </c>
      <c r="C217" s="1">
        <f>SUM(C210:C215)</f>
        <v>9</v>
      </c>
      <c r="D217" s="3"/>
      <c r="E217" s="1" t="s">
        <v>8</v>
      </c>
      <c r="F217" s="1"/>
      <c r="G217" s="5"/>
      <c r="H217" s="5">
        <f t="shared" ref="H217" si="25">H210+H211+H212+H213+H214+H215+H216</f>
        <v>305592</v>
      </c>
    </row>
    <row r="218" spans="1:8" x14ac:dyDescent="0.7">
      <c r="D218" s="4"/>
      <c r="E218" s="1" t="s">
        <v>9</v>
      </c>
      <c r="F218" s="1"/>
      <c r="G218" s="5"/>
      <c r="H218" s="5">
        <f t="shared" ref="H218" si="26">H217*0.1</f>
        <v>30559.200000000001</v>
      </c>
    </row>
    <row r="219" spans="1:8" x14ac:dyDescent="0.7">
      <c r="D219" s="4"/>
      <c r="E219" s="1" t="s">
        <v>10</v>
      </c>
      <c r="F219" s="1"/>
      <c r="G219" s="5"/>
      <c r="H219" s="5">
        <f t="shared" ref="H219" si="27">H217+H218</f>
        <v>336151.2</v>
      </c>
    </row>
    <row r="221" spans="1:8" x14ac:dyDescent="0.7">
      <c r="A221" s="1" t="s">
        <v>4</v>
      </c>
      <c r="B221" s="1" t="s">
        <v>0</v>
      </c>
      <c r="C221" s="1" t="s">
        <v>1</v>
      </c>
      <c r="D221" s="1" t="s">
        <v>6</v>
      </c>
      <c r="E221" s="1" t="s">
        <v>7</v>
      </c>
      <c r="F221" s="1" t="s">
        <v>166</v>
      </c>
      <c r="G221" s="5"/>
      <c r="H221" s="1" t="s">
        <v>3</v>
      </c>
    </row>
    <row r="222" spans="1:8" x14ac:dyDescent="0.7">
      <c r="A222" s="1" t="s">
        <v>52</v>
      </c>
      <c r="B222" s="1" t="s">
        <v>82</v>
      </c>
      <c r="C222" s="1">
        <v>1</v>
      </c>
      <c r="D222" s="1">
        <v>7</v>
      </c>
      <c r="E222" s="1">
        <v>2</v>
      </c>
      <c r="F222" s="1"/>
      <c r="G222" s="5">
        <f>3500*D222+4900*E222</f>
        <v>34300</v>
      </c>
      <c r="H222" s="5">
        <f t="shared" ref="H222:H227" si="28">G222*C222</f>
        <v>34300</v>
      </c>
    </row>
    <row r="223" spans="1:8" x14ac:dyDescent="0.7">
      <c r="A223" s="1"/>
      <c r="B223" s="1" t="s">
        <v>175</v>
      </c>
      <c r="C223" s="1">
        <v>4</v>
      </c>
      <c r="D223" s="1">
        <v>6</v>
      </c>
      <c r="E223" s="1">
        <v>2</v>
      </c>
      <c r="F223" s="1"/>
      <c r="G223" s="5">
        <f>3500*D223+4900*E223</f>
        <v>30800</v>
      </c>
      <c r="H223" s="5">
        <f t="shared" si="28"/>
        <v>123200</v>
      </c>
    </row>
    <row r="224" spans="1:8" x14ac:dyDescent="0.7">
      <c r="A224" s="1"/>
      <c r="B224" s="1"/>
      <c r="C224" s="1"/>
      <c r="D224" s="1"/>
      <c r="E224" s="1"/>
      <c r="F224" s="1"/>
      <c r="G224" s="5">
        <f>3500*D224+4900*E224</f>
        <v>0</v>
      </c>
      <c r="H224" s="5">
        <f t="shared" si="28"/>
        <v>0</v>
      </c>
    </row>
    <row r="225" spans="1:8" x14ac:dyDescent="0.7">
      <c r="A225" s="1"/>
      <c r="B225" s="1"/>
      <c r="C225" s="1"/>
      <c r="D225" s="1"/>
      <c r="E225" s="1"/>
      <c r="F225" s="1"/>
      <c r="G225" s="5">
        <f>4000*D225+5600*E225</f>
        <v>0</v>
      </c>
      <c r="H225" s="5">
        <f t="shared" si="28"/>
        <v>0</v>
      </c>
    </row>
    <row r="226" spans="1:8" x14ac:dyDescent="0.7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 t="shared" si="28"/>
        <v>0</v>
      </c>
    </row>
    <row r="227" spans="1:8" x14ac:dyDescent="0.7">
      <c r="A227" s="1"/>
      <c r="B227" s="1"/>
      <c r="C227" s="1"/>
      <c r="D227" s="1"/>
      <c r="E227" s="1"/>
      <c r="F227" s="1"/>
      <c r="G227" s="5">
        <f>4000*D227+5600*E227</f>
        <v>0</v>
      </c>
      <c r="H227" s="5">
        <f t="shared" si="28"/>
        <v>0</v>
      </c>
    </row>
    <row r="228" spans="1:8" x14ac:dyDescent="0.7">
      <c r="A228" s="1"/>
      <c r="B228" s="1" t="s">
        <v>253</v>
      </c>
      <c r="C228" s="1">
        <v>7.0000000000000007E-2</v>
      </c>
      <c r="D228" s="1"/>
      <c r="E228" s="1"/>
      <c r="F228" s="1"/>
      <c r="G228" s="5"/>
      <c r="H228" s="5">
        <f>(H222+H223+H224+H225+H226+H227)*C228</f>
        <v>11025.000000000002</v>
      </c>
    </row>
    <row r="229" spans="1:8" x14ac:dyDescent="0.7">
      <c r="A229" s="2"/>
      <c r="B229" s="7" t="s">
        <v>80</v>
      </c>
      <c r="C229" s="1">
        <f>SUM(C222:C227)</f>
        <v>5</v>
      </c>
      <c r="D229" s="3"/>
      <c r="E229" s="1" t="s">
        <v>8</v>
      </c>
      <c r="F229" s="1"/>
      <c r="G229" s="5"/>
      <c r="H229" s="5">
        <f t="shared" ref="H229" si="29">H222+H223+H224+H225+H226+H227+H228</f>
        <v>168525</v>
      </c>
    </row>
    <row r="230" spans="1:8" x14ac:dyDescent="0.7">
      <c r="D230" s="4"/>
      <c r="E230" s="1" t="s">
        <v>9</v>
      </c>
      <c r="F230" s="1"/>
      <c r="G230" s="5"/>
      <c r="H230" s="5">
        <f t="shared" ref="H230" si="30">H229*0.1</f>
        <v>16852.5</v>
      </c>
    </row>
    <row r="231" spans="1:8" x14ac:dyDescent="0.7">
      <c r="D231" s="4"/>
      <c r="E231" s="1" t="s">
        <v>10</v>
      </c>
      <c r="F231" s="1"/>
      <c r="G231" s="5"/>
      <c r="H231" s="5">
        <f t="shared" ref="H231" si="31">H229+H230</f>
        <v>185377.5</v>
      </c>
    </row>
    <row r="233" spans="1:8" x14ac:dyDescent="0.7">
      <c r="A233" s="1" t="s">
        <v>4</v>
      </c>
      <c r="B233" s="1" t="s">
        <v>0</v>
      </c>
      <c r="C233" s="1" t="s">
        <v>1</v>
      </c>
      <c r="D233" s="1" t="s">
        <v>6</v>
      </c>
      <c r="E233" s="1" t="s">
        <v>7</v>
      </c>
      <c r="F233" s="1" t="s">
        <v>166</v>
      </c>
      <c r="G233" s="5"/>
      <c r="H233" s="1" t="s">
        <v>3</v>
      </c>
    </row>
    <row r="234" spans="1:8" x14ac:dyDescent="0.7">
      <c r="A234" s="1" t="s">
        <v>53</v>
      </c>
      <c r="B234" s="1" t="s">
        <v>50</v>
      </c>
      <c r="C234" s="1">
        <v>9</v>
      </c>
      <c r="D234" s="1">
        <v>6</v>
      </c>
      <c r="E234" s="1">
        <v>2</v>
      </c>
      <c r="F234" s="1"/>
      <c r="G234" s="5">
        <f>3500*D234+4900*E234</f>
        <v>30800</v>
      </c>
      <c r="H234" s="5">
        <f t="shared" ref="H234:H239" si="32">G234*C234</f>
        <v>277200</v>
      </c>
    </row>
    <row r="235" spans="1:8" x14ac:dyDescent="0.7">
      <c r="A235" s="1"/>
      <c r="B235" s="1"/>
      <c r="C235" s="1"/>
      <c r="D235" s="1"/>
      <c r="E235" s="1"/>
      <c r="F235" s="1"/>
      <c r="G235" s="5">
        <f>3500*D235+4900*E235</f>
        <v>0</v>
      </c>
      <c r="H235" s="5">
        <f t="shared" si="32"/>
        <v>0</v>
      </c>
    </row>
    <row r="236" spans="1:8" x14ac:dyDescent="0.7">
      <c r="A236" s="1"/>
      <c r="B236" s="1"/>
      <c r="C236" s="1"/>
      <c r="D236" s="1"/>
      <c r="E236" s="1"/>
      <c r="F236" s="1"/>
      <c r="G236" s="5">
        <f>3500*D236+4900*E236</f>
        <v>0</v>
      </c>
      <c r="H236" s="5">
        <f t="shared" si="32"/>
        <v>0</v>
      </c>
    </row>
    <row r="237" spans="1:8" x14ac:dyDescent="0.7">
      <c r="A237" s="1"/>
      <c r="B237" s="1" t="s">
        <v>17</v>
      </c>
      <c r="C237" s="1">
        <v>1</v>
      </c>
      <c r="D237" s="1">
        <v>7</v>
      </c>
      <c r="E237" s="1">
        <v>2</v>
      </c>
      <c r="F237" s="1"/>
      <c r="G237" s="5">
        <f>4000*D237+5600*E237</f>
        <v>39200</v>
      </c>
      <c r="H237" s="5">
        <f t="shared" si="32"/>
        <v>39200</v>
      </c>
    </row>
    <row r="238" spans="1:8" x14ac:dyDescent="0.7">
      <c r="A238" s="1"/>
      <c r="B238" s="1"/>
      <c r="C238" s="1"/>
      <c r="D238" s="1"/>
      <c r="E238" s="1"/>
      <c r="F238" s="1"/>
      <c r="G238" s="5">
        <f>4000*D238+5600*E238</f>
        <v>0</v>
      </c>
      <c r="H238" s="5">
        <f t="shared" si="32"/>
        <v>0</v>
      </c>
    </row>
    <row r="239" spans="1:8" x14ac:dyDescent="0.7">
      <c r="A239" s="1"/>
      <c r="B239" s="1"/>
      <c r="C239" s="1"/>
      <c r="D239" s="1"/>
      <c r="E239" s="1"/>
      <c r="F239" s="1"/>
      <c r="G239" s="5">
        <f>4000*D239+5600*E239</f>
        <v>0</v>
      </c>
      <c r="H239" s="5">
        <f t="shared" si="32"/>
        <v>0</v>
      </c>
    </row>
    <row r="240" spans="1:8" x14ac:dyDescent="0.7">
      <c r="A240" s="1"/>
      <c r="B240" s="1" t="s">
        <v>253</v>
      </c>
      <c r="C240" s="1">
        <v>7.0000000000000007E-2</v>
      </c>
      <c r="D240" s="1"/>
      <c r="E240" s="1"/>
      <c r="F240" s="1"/>
      <c r="G240" s="5"/>
      <c r="H240" s="5">
        <f>(H234+H235+H236+H237+H238+H239)*C240</f>
        <v>22148.000000000004</v>
      </c>
    </row>
    <row r="241" spans="1:8" x14ac:dyDescent="0.7">
      <c r="A241" s="2"/>
      <c r="B241" s="7" t="s">
        <v>80</v>
      </c>
      <c r="C241" s="1">
        <f>SUM(C234:C239)</f>
        <v>10</v>
      </c>
      <c r="D241" s="3"/>
      <c r="E241" s="1" t="s">
        <v>8</v>
      </c>
      <c r="F241" s="1"/>
      <c r="G241" s="5"/>
      <c r="H241" s="5">
        <f t="shared" ref="H241" si="33">H234+H235+H236+H237+H238+H239+H240</f>
        <v>338548</v>
      </c>
    </row>
    <row r="242" spans="1:8" x14ac:dyDescent="0.7">
      <c r="D242" s="4"/>
      <c r="E242" s="1" t="s">
        <v>9</v>
      </c>
      <c r="F242" s="1"/>
      <c r="G242" s="5"/>
      <c r="H242" s="5">
        <f t="shared" ref="H242" si="34">H241*0.1</f>
        <v>33854.800000000003</v>
      </c>
    </row>
    <row r="243" spans="1:8" x14ac:dyDescent="0.7">
      <c r="D243" s="4"/>
      <c r="E243" s="1" t="s">
        <v>10</v>
      </c>
      <c r="F243" s="1"/>
      <c r="G243" s="5"/>
      <c r="H243" s="5">
        <f t="shared" ref="H243" si="35">H241+H242</f>
        <v>372402.8</v>
      </c>
    </row>
    <row r="245" spans="1:8" x14ac:dyDescent="0.7">
      <c r="A245" s="1" t="s">
        <v>4</v>
      </c>
      <c r="B245" s="1" t="s">
        <v>0</v>
      </c>
      <c r="C245" s="1" t="s">
        <v>1</v>
      </c>
      <c r="D245" s="1" t="s">
        <v>6</v>
      </c>
      <c r="E245" s="1" t="s">
        <v>7</v>
      </c>
      <c r="F245" s="1" t="s">
        <v>166</v>
      </c>
      <c r="G245" s="5"/>
      <c r="H245" s="1" t="s">
        <v>3</v>
      </c>
    </row>
    <row r="246" spans="1:8" x14ac:dyDescent="0.7">
      <c r="A246" s="1" t="s">
        <v>54</v>
      </c>
      <c r="B246" s="1" t="s">
        <v>13</v>
      </c>
      <c r="C246" s="1">
        <v>17</v>
      </c>
      <c r="D246" s="1">
        <v>7</v>
      </c>
      <c r="E246" s="1">
        <v>2</v>
      </c>
      <c r="F246" s="1"/>
      <c r="G246" s="5">
        <f>3500*D246+4900*E246</f>
        <v>34300</v>
      </c>
      <c r="H246" s="5">
        <f t="shared" ref="H246:H251" si="36">G246*C246</f>
        <v>583100</v>
      </c>
    </row>
    <row r="247" spans="1:8" x14ac:dyDescent="0.7">
      <c r="A247" s="1"/>
      <c r="B247" s="1" t="s">
        <v>12</v>
      </c>
      <c r="C247" s="1">
        <v>11</v>
      </c>
      <c r="D247" s="1">
        <v>7</v>
      </c>
      <c r="E247" s="1">
        <v>1</v>
      </c>
      <c r="F247" s="1"/>
      <c r="G247" s="5">
        <f>3500*D247+4900*E247</f>
        <v>29400</v>
      </c>
      <c r="H247" s="5">
        <f t="shared" si="36"/>
        <v>323400</v>
      </c>
    </row>
    <row r="248" spans="1:8" x14ac:dyDescent="0.7">
      <c r="A248" s="1"/>
      <c r="B248" s="1"/>
      <c r="C248" s="1"/>
      <c r="D248" s="1"/>
      <c r="E248" s="1"/>
      <c r="F248" s="1"/>
      <c r="G248" s="5">
        <f>3500*D248+4900*E248</f>
        <v>0</v>
      </c>
      <c r="H248" s="5">
        <f>G248*C248</f>
        <v>0</v>
      </c>
    </row>
    <row r="249" spans="1:8" x14ac:dyDescent="0.7">
      <c r="A249" s="1"/>
      <c r="B249" s="1" t="s">
        <v>51</v>
      </c>
      <c r="C249" s="1">
        <v>4</v>
      </c>
      <c r="D249" s="1">
        <v>7</v>
      </c>
      <c r="E249" s="1">
        <v>2</v>
      </c>
      <c r="F249" s="1"/>
      <c r="G249" s="5">
        <f>4000*D249+5600*E249</f>
        <v>39200</v>
      </c>
      <c r="H249" s="5">
        <f t="shared" si="36"/>
        <v>156800</v>
      </c>
    </row>
    <row r="250" spans="1:8" x14ac:dyDescent="0.7">
      <c r="A250" s="1"/>
      <c r="B250" s="1"/>
      <c r="C250" s="1"/>
      <c r="D250" s="1"/>
      <c r="E250" s="1"/>
      <c r="F250" s="1"/>
      <c r="G250" s="5">
        <f>4000*D250+5600*E250</f>
        <v>0</v>
      </c>
      <c r="H250" s="5">
        <f t="shared" si="36"/>
        <v>0</v>
      </c>
    </row>
    <row r="251" spans="1:8" x14ac:dyDescent="0.7">
      <c r="A251" s="1"/>
      <c r="B251" s="1"/>
      <c r="C251" s="1"/>
      <c r="D251" s="1"/>
      <c r="E251" s="1"/>
      <c r="F251" s="1"/>
      <c r="G251" s="5">
        <f>4000*D251+5600*E251</f>
        <v>0</v>
      </c>
      <c r="H251" s="5">
        <f t="shared" si="36"/>
        <v>0</v>
      </c>
    </row>
    <row r="252" spans="1:8" x14ac:dyDescent="0.7">
      <c r="A252" s="1"/>
      <c r="B252" s="1" t="s">
        <v>253</v>
      </c>
      <c r="C252" s="1">
        <v>0.05</v>
      </c>
      <c r="D252" s="1"/>
      <c r="E252" s="1"/>
      <c r="F252" s="1"/>
      <c r="G252" s="5"/>
      <c r="H252" s="5">
        <f>(H246+H247+H248+H249+H250+H251)*C252</f>
        <v>53165</v>
      </c>
    </row>
    <row r="253" spans="1:8" x14ac:dyDescent="0.7">
      <c r="A253" s="2"/>
      <c r="B253" s="7" t="s">
        <v>80</v>
      </c>
      <c r="C253" s="1">
        <f>SUM(C246:C251)</f>
        <v>32</v>
      </c>
      <c r="D253" s="3"/>
      <c r="E253" s="1" t="s">
        <v>8</v>
      </c>
      <c r="F253" s="1"/>
      <c r="G253" s="5"/>
      <c r="H253" s="5">
        <f t="shared" ref="H253" si="37">H246+H247+H248+H249+H250+H251+H252</f>
        <v>1116465</v>
      </c>
    </row>
    <row r="254" spans="1:8" x14ac:dyDescent="0.7">
      <c r="D254" s="4"/>
      <c r="E254" s="1" t="s">
        <v>9</v>
      </c>
      <c r="F254" s="1"/>
      <c r="G254" s="5"/>
      <c r="H254" s="5">
        <f t="shared" ref="H254" si="38">H253*0.1</f>
        <v>111646.5</v>
      </c>
    </row>
    <row r="255" spans="1:8" x14ac:dyDescent="0.7">
      <c r="D255" s="4"/>
      <c r="E255" s="1" t="s">
        <v>10</v>
      </c>
      <c r="F255" s="1"/>
      <c r="G255" s="5"/>
      <c r="H255" s="5">
        <f t="shared" ref="H255" si="39">H253+H254</f>
        <v>1228111.5</v>
      </c>
    </row>
    <row r="257" spans="1:8" x14ac:dyDescent="0.7">
      <c r="A257" s="1" t="s">
        <v>4</v>
      </c>
      <c r="B257" s="1" t="s">
        <v>0</v>
      </c>
      <c r="C257" s="1" t="s">
        <v>1</v>
      </c>
      <c r="D257" s="1" t="s">
        <v>6</v>
      </c>
      <c r="E257" s="1" t="s">
        <v>7</v>
      </c>
      <c r="F257" s="1" t="s">
        <v>166</v>
      </c>
      <c r="G257" s="5"/>
      <c r="H257" s="1" t="s">
        <v>3</v>
      </c>
    </row>
    <row r="258" spans="1:8" x14ac:dyDescent="0.7">
      <c r="A258" s="1" t="s">
        <v>55</v>
      </c>
      <c r="B258" s="1" t="s">
        <v>12</v>
      </c>
      <c r="C258" s="1">
        <v>10</v>
      </c>
      <c r="D258" s="1">
        <v>7</v>
      </c>
      <c r="E258" s="1">
        <v>1</v>
      </c>
      <c r="F258" s="1"/>
      <c r="G258" s="5">
        <f>3500*D258+4900*E258</f>
        <v>29400</v>
      </c>
      <c r="H258" s="5">
        <f t="shared" ref="H258:H264" si="40">G258*C258</f>
        <v>294000</v>
      </c>
    </row>
    <row r="259" spans="1:8" x14ac:dyDescent="0.7">
      <c r="A259" s="1"/>
      <c r="B259" s="1" t="s">
        <v>50</v>
      </c>
      <c r="C259" s="1">
        <v>6</v>
      </c>
      <c r="D259" s="1">
        <v>6</v>
      </c>
      <c r="E259" s="1">
        <v>2</v>
      </c>
      <c r="F259" s="1"/>
      <c r="G259" s="5">
        <f>3500*D259+4900*E259</f>
        <v>30800</v>
      </c>
      <c r="H259" s="5">
        <f t="shared" si="40"/>
        <v>184800</v>
      </c>
    </row>
    <row r="260" spans="1:8" x14ac:dyDescent="0.7">
      <c r="A260" s="1"/>
      <c r="B260" s="1" t="s">
        <v>82</v>
      </c>
      <c r="C260" s="1">
        <v>8</v>
      </c>
      <c r="D260" s="1">
        <v>7</v>
      </c>
      <c r="E260" s="1">
        <v>2</v>
      </c>
      <c r="F260" s="1"/>
      <c r="G260" s="5">
        <f>3500*D260+4900*E260</f>
        <v>34300</v>
      </c>
      <c r="H260" s="5">
        <f t="shared" si="40"/>
        <v>274400</v>
      </c>
    </row>
    <row r="261" spans="1:8" x14ac:dyDescent="0.7">
      <c r="A261" s="1"/>
      <c r="B261" s="1"/>
      <c r="C261" s="1"/>
      <c r="D261" s="1"/>
      <c r="E261" s="1"/>
      <c r="F261" s="1"/>
      <c r="G261" s="5">
        <f>4000*D261+5600*E261</f>
        <v>0</v>
      </c>
      <c r="H261" s="5">
        <f t="shared" si="40"/>
        <v>0</v>
      </c>
    </row>
    <row r="262" spans="1:8" x14ac:dyDescent="0.7">
      <c r="A262" s="1"/>
      <c r="B262" s="1" t="s">
        <v>16</v>
      </c>
      <c r="C262" s="1">
        <v>1</v>
      </c>
      <c r="D262" s="1">
        <v>7</v>
      </c>
      <c r="E262" s="1">
        <v>1</v>
      </c>
      <c r="F262" s="1"/>
      <c r="G262" s="5">
        <f>4000*D262+5600*E262</f>
        <v>33600</v>
      </c>
      <c r="H262" s="5">
        <f t="shared" si="40"/>
        <v>33600</v>
      </c>
    </row>
    <row r="263" spans="1:8" x14ac:dyDescent="0.7">
      <c r="A263" s="1"/>
      <c r="B263" s="1" t="s">
        <v>51</v>
      </c>
      <c r="C263" s="1">
        <v>2</v>
      </c>
      <c r="D263" s="1">
        <v>7</v>
      </c>
      <c r="E263" s="1">
        <v>2</v>
      </c>
      <c r="F263" s="1"/>
      <c r="G263" s="5">
        <f>4000*D263+5600*E263</f>
        <v>39200</v>
      </c>
      <c r="H263" s="5">
        <f t="shared" si="40"/>
        <v>78400</v>
      </c>
    </row>
    <row r="264" spans="1:8" x14ac:dyDescent="0.7">
      <c r="A264" s="1"/>
      <c r="B264" s="1"/>
      <c r="C264" s="1"/>
      <c r="D264" s="1"/>
      <c r="E264" s="1"/>
      <c r="F264" s="1"/>
      <c r="G264" s="5">
        <f>4000*D264+5600*E264</f>
        <v>0</v>
      </c>
      <c r="H264" s="5">
        <f t="shared" si="40"/>
        <v>0</v>
      </c>
    </row>
    <row r="265" spans="1:8" x14ac:dyDescent="0.7">
      <c r="A265" s="1"/>
      <c r="B265" s="1" t="s">
        <v>253</v>
      </c>
      <c r="C265" s="1">
        <v>7.0000000000000007E-2</v>
      </c>
      <c r="D265" s="1"/>
      <c r="E265" s="1"/>
      <c r="F265" s="1"/>
      <c r="G265" s="5"/>
      <c r="H265" s="5">
        <f>(H258+H259+H260+H261+H262+H263+H264)*C265</f>
        <v>60564.000000000007</v>
      </c>
    </row>
    <row r="266" spans="1:8" x14ac:dyDescent="0.7">
      <c r="A266" s="2"/>
      <c r="B266" s="7" t="s">
        <v>80</v>
      </c>
      <c r="C266" s="1">
        <f>SUM(C258:C264)</f>
        <v>27</v>
      </c>
      <c r="D266" s="3"/>
      <c r="E266" s="1" t="s">
        <v>8</v>
      </c>
      <c r="F266" s="1"/>
      <c r="G266" s="5"/>
      <c r="H266" s="5">
        <f>H258+H259+H260+H261+H262+H263+H264+H265</f>
        <v>925764</v>
      </c>
    </row>
    <row r="267" spans="1:8" x14ac:dyDescent="0.7">
      <c r="D267" s="4"/>
      <c r="E267" s="1" t="s">
        <v>9</v>
      </c>
      <c r="F267" s="1"/>
      <c r="G267" s="5"/>
      <c r="H267" s="5">
        <f t="shared" ref="H267" si="41">H266*0.1</f>
        <v>92576.400000000009</v>
      </c>
    </row>
    <row r="268" spans="1:8" x14ac:dyDescent="0.7">
      <c r="D268" s="4"/>
      <c r="E268" s="1" t="s">
        <v>10</v>
      </c>
      <c r="F268" s="1"/>
      <c r="G268" s="5"/>
      <c r="H268" s="5">
        <f t="shared" ref="H268" si="42">H266+H267</f>
        <v>1018340.4</v>
      </c>
    </row>
    <row r="270" spans="1:8" x14ac:dyDescent="0.7">
      <c r="A270" s="1" t="s">
        <v>4</v>
      </c>
      <c r="B270" s="1" t="s">
        <v>0</v>
      </c>
      <c r="C270" s="1" t="s">
        <v>1</v>
      </c>
      <c r="D270" s="1" t="s">
        <v>6</v>
      </c>
      <c r="E270" s="1" t="s">
        <v>7</v>
      </c>
      <c r="F270" s="1" t="s">
        <v>166</v>
      </c>
      <c r="G270" s="5"/>
      <c r="H270" s="1" t="s">
        <v>3</v>
      </c>
    </row>
    <row r="271" spans="1:8" x14ac:dyDescent="0.7">
      <c r="A271" s="1" t="s">
        <v>195</v>
      </c>
      <c r="B271" s="1" t="s">
        <v>188</v>
      </c>
      <c r="C271" s="1">
        <v>5</v>
      </c>
      <c r="D271" s="1">
        <v>6</v>
      </c>
      <c r="E271" s="1"/>
      <c r="F271" s="1">
        <v>2</v>
      </c>
      <c r="G271" s="5">
        <f>3500*D271+4900*E271+3500*F271</f>
        <v>28000</v>
      </c>
      <c r="H271" s="5">
        <f t="shared" ref="H271:H276" si="43">G271*C271</f>
        <v>140000</v>
      </c>
    </row>
    <row r="272" spans="1:8" x14ac:dyDescent="0.7">
      <c r="A272" s="1"/>
      <c r="B272" s="1" t="s">
        <v>189</v>
      </c>
      <c r="C272" s="1">
        <v>1</v>
      </c>
      <c r="D272" s="1">
        <v>10</v>
      </c>
      <c r="E272" s="1"/>
      <c r="F272" s="1"/>
      <c r="G272" s="5">
        <f>3500*D272+4900*E272</f>
        <v>35000</v>
      </c>
      <c r="H272" s="5">
        <f t="shared" si="43"/>
        <v>35000</v>
      </c>
    </row>
    <row r="273" spans="1:8" x14ac:dyDescent="0.7">
      <c r="A273" s="1"/>
      <c r="B273" s="1" t="s">
        <v>196</v>
      </c>
      <c r="C273" s="1">
        <v>1</v>
      </c>
      <c r="D273" s="1">
        <v>6</v>
      </c>
      <c r="E273" s="1">
        <v>1</v>
      </c>
      <c r="F273" s="1">
        <v>1</v>
      </c>
      <c r="G273" s="5">
        <f>3500*D273+4900*E273+3500*F273</f>
        <v>29400</v>
      </c>
      <c r="H273" s="5">
        <f t="shared" si="43"/>
        <v>29400</v>
      </c>
    </row>
    <row r="274" spans="1:8" x14ac:dyDescent="0.7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>G274*C274</f>
        <v>0</v>
      </c>
    </row>
    <row r="275" spans="1:8" x14ac:dyDescent="0.7">
      <c r="A275" s="1"/>
      <c r="B275" s="1" t="s">
        <v>187</v>
      </c>
      <c r="C275" s="1">
        <v>2</v>
      </c>
      <c r="D275" s="1">
        <v>6</v>
      </c>
      <c r="E275" s="1"/>
      <c r="F275" s="1">
        <v>2</v>
      </c>
      <c r="G275" s="5">
        <f>4000*D275+5600*E275+4000*F275</f>
        <v>32000</v>
      </c>
      <c r="H275" s="5">
        <f>G275*C275</f>
        <v>64000</v>
      </c>
    </row>
    <row r="276" spans="1:8" x14ac:dyDescent="0.7">
      <c r="A276" s="1"/>
      <c r="B276" s="1"/>
      <c r="C276" s="1"/>
      <c r="D276" s="1"/>
      <c r="E276" s="1"/>
      <c r="F276" s="1"/>
      <c r="G276" s="5">
        <f>4000*D276+5600*E276</f>
        <v>0</v>
      </c>
      <c r="H276" s="5">
        <f t="shared" si="43"/>
        <v>0</v>
      </c>
    </row>
    <row r="277" spans="1:8" x14ac:dyDescent="0.7">
      <c r="A277" s="1"/>
      <c r="B277" s="1" t="s">
        <v>253</v>
      </c>
      <c r="C277" s="1">
        <v>0.05</v>
      </c>
      <c r="D277" s="1"/>
      <c r="E277" s="1"/>
      <c r="F277" s="1"/>
      <c r="G277" s="5"/>
      <c r="H277" s="5">
        <f>(H271+H272+H273+H274+H275+H276)*C277</f>
        <v>13420</v>
      </c>
    </row>
    <row r="278" spans="1:8" x14ac:dyDescent="0.7">
      <c r="A278" s="2"/>
      <c r="B278" s="7" t="s">
        <v>80</v>
      </c>
      <c r="C278" s="1">
        <f>SUM(C271:C276)</f>
        <v>9</v>
      </c>
      <c r="D278" s="3"/>
      <c r="E278" s="1" t="s">
        <v>8</v>
      </c>
      <c r="F278" s="1"/>
      <c r="G278" s="5"/>
      <c r="H278" s="5">
        <f t="shared" ref="H278" si="44">H271+H272+H273+H274+H275+H276+H277</f>
        <v>281820</v>
      </c>
    </row>
    <row r="279" spans="1:8" x14ac:dyDescent="0.7">
      <c r="D279" s="4"/>
      <c r="E279" s="1" t="s">
        <v>9</v>
      </c>
      <c r="F279" s="1"/>
      <c r="G279" s="5"/>
      <c r="H279" s="5">
        <f t="shared" ref="H279" si="45">H278*0.1</f>
        <v>28182</v>
      </c>
    </row>
    <row r="280" spans="1:8" x14ac:dyDescent="0.7">
      <c r="D280" s="4"/>
      <c r="E280" s="1" t="s">
        <v>10</v>
      </c>
      <c r="F280" s="1"/>
      <c r="G280" s="5"/>
      <c r="H280" s="5">
        <f t="shared" ref="H280" si="46">H278+H279</f>
        <v>310002</v>
      </c>
    </row>
    <row r="282" spans="1:8" x14ac:dyDescent="0.7">
      <c r="A282" s="1" t="s">
        <v>4</v>
      </c>
      <c r="B282" s="1" t="s">
        <v>0</v>
      </c>
      <c r="C282" s="1" t="s">
        <v>1</v>
      </c>
      <c r="D282" s="1" t="s">
        <v>6</v>
      </c>
      <c r="E282" s="1" t="s">
        <v>7</v>
      </c>
      <c r="F282" s="1" t="s">
        <v>166</v>
      </c>
      <c r="G282" s="5"/>
      <c r="H282" s="1" t="s">
        <v>3</v>
      </c>
    </row>
    <row r="283" spans="1:8" x14ac:dyDescent="0.7">
      <c r="A283" s="1" t="s">
        <v>193</v>
      </c>
      <c r="B283" s="1" t="s">
        <v>64</v>
      </c>
      <c r="C283" s="1">
        <v>4</v>
      </c>
      <c r="D283" s="1">
        <v>7</v>
      </c>
      <c r="E283" s="1"/>
      <c r="F283" s="1">
        <v>1</v>
      </c>
      <c r="G283" s="5">
        <f>3500*D283+4900*E283+3500*F283</f>
        <v>28000</v>
      </c>
      <c r="H283" s="5">
        <f t="shared" ref="H283:H288" si="47">G283*C283</f>
        <v>112000</v>
      </c>
    </row>
    <row r="284" spans="1:8" x14ac:dyDescent="0.7">
      <c r="A284" s="1"/>
      <c r="B284" s="1" t="s">
        <v>194</v>
      </c>
      <c r="C284" s="1">
        <v>2</v>
      </c>
      <c r="D284" s="1">
        <v>6</v>
      </c>
      <c r="E284" s="1"/>
      <c r="F284" s="1">
        <v>2</v>
      </c>
      <c r="G284" s="5">
        <f>3500*D284+4900*E284+3500*F284</f>
        <v>28000</v>
      </c>
      <c r="H284" s="5">
        <f t="shared" si="47"/>
        <v>56000</v>
      </c>
    </row>
    <row r="285" spans="1:8" x14ac:dyDescent="0.7">
      <c r="A285" s="1"/>
      <c r="B285" s="1"/>
      <c r="C285" s="1"/>
      <c r="D285" s="1"/>
      <c r="E285" s="1"/>
      <c r="F285" s="1"/>
      <c r="G285" s="5">
        <f>3500*D285+4900*E285</f>
        <v>0</v>
      </c>
      <c r="H285" s="5">
        <f t="shared" si="47"/>
        <v>0</v>
      </c>
    </row>
    <row r="286" spans="1:8" x14ac:dyDescent="0.7">
      <c r="A286" s="1"/>
      <c r="B286" s="1"/>
      <c r="C286" s="1"/>
      <c r="D286" s="1"/>
      <c r="E286" s="1"/>
      <c r="F286" s="1"/>
      <c r="G286" s="5">
        <f>4000*D286+5600*E286</f>
        <v>0</v>
      </c>
      <c r="H286" s="5">
        <f t="shared" si="47"/>
        <v>0</v>
      </c>
    </row>
    <row r="287" spans="1:8" x14ac:dyDescent="0.7">
      <c r="A287" s="1"/>
      <c r="B287" s="1"/>
      <c r="C287" s="1"/>
      <c r="D287" s="1"/>
      <c r="E287" s="1"/>
      <c r="F287" s="1"/>
      <c r="G287" s="5">
        <f>4000*D287+5600*E287</f>
        <v>0</v>
      </c>
      <c r="H287" s="5">
        <f t="shared" si="47"/>
        <v>0</v>
      </c>
    </row>
    <row r="288" spans="1:8" x14ac:dyDescent="0.7">
      <c r="A288" s="1"/>
      <c r="B288" s="1"/>
      <c r="C288" s="1"/>
      <c r="D288" s="1"/>
      <c r="E288" s="1"/>
      <c r="F288" s="1"/>
      <c r="G288" s="5">
        <f>4000*D288+5600*E288</f>
        <v>0</v>
      </c>
      <c r="H288" s="5">
        <f t="shared" si="47"/>
        <v>0</v>
      </c>
    </row>
    <row r="289" spans="1:8" x14ac:dyDescent="0.7">
      <c r="A289" s="1"/>
      <c r="B289" s="1" t="s">
        <v>253</v>
      </c>
      <c r="C289" s="1">
        <v>0.05</v>
      </c>
      <c r="D289" s="1"/>
      <c r="E289" s="1"/>
      <c r="F289" s="1"/>
      <c r="G289" s="5"/>
      <c r="H289" s="5">
        <f>(H283+H284+H285+H286+H287+H288)*C289</f>
        <v>8400</v>
      </c>
    </row>
    <row r="290" spans="1:8" x14ac:dyDescent="0.7">
      <c r="A290" s="2"/>
      <c r="B290" s="7" t="s">
        <v>80</v>
      </c>
      <c r="C290" s="1">
        <f>SUM(C283:C285)</f>
        <v>6</v>
      </c>
      <c r="D290" s="3"/>
      <c r="E290" s="1" t="s">
        <v>8</v>
      </c>
      <c r="F290" s="1"/>
      <c r="G290" s="5"/>
      <c r="H290" s="5">
        <f t="shared" ref="H290" si="48">H283+H284+H285+H286+H287+H288+H289</f>
        <v>176400</v>
      </c>
    </row>
    <row r="291" spans="1:8" x14ac:dyDescent="0.7">
      <c r="D291" s="4"/>
      <c r="E291" s="1" t="s">
        <v>9</v>
      </c>
      <c r="F291" s="1"/>
      <c r="G291" s="5"/>
      <c r="H291" s="5">
        <f t="shared" ref="H291" si="49">H290*0.1</f>
        <v>17640</v>
      </c>
    </row>
    <row r="292" spans="1:8" x14ac:dyDescent="0.7">
      <c r="D292" s="4"/>
      <c r="E292" s="1" t="s">
        <v>10</v>
      </c>
      <c r="F292" s="1"/>
      <c r="G292" s="5"/>
      <c r="H292" s="5">
        <f t="shared" ref="H292" si="50">H290+H291</f>
        <v>194040</v>
      </c>
    </row>
    <row r="294" spans="1:8" x14ac:dyDescent="0.7">
      <c r="A294" s="1" t="s">
        <v>4</v>
      </c>
      <c r="B294" s="1" t="s">
        <v>0</v>
      </c>
      <c r="C294" s="1" t="s">
        <v>1</v>
      </c>
      <c r="D294" s="1" t="s">
        <v>6</v>
      </c>
      <c r="E294" s="1" t="s">
        <v>7</v>
      </c>
      <c r="F294" s="1" t="s">
        <v>166</v>
      </c>
      <c r="G294" s="5"/>
      <c r="H294" s="1" t="s">
        <v>3</v>
      </c>
    </row>
    <row r="295" spans="1:8" x14ac:dyDescent="0.7">
      <c r="A295" s="1" t="s">
        <v>57</v>
      </c>
      <c r="B295" s="1" t="s">
        <v>64</v>
      </c>
      <c r="C295" s="1">
        <v>7</v>
      </c>
      <c r="D295" s="1">
        <v>7</v>
      </c>
      <c r="E295" s="1"/>
      <c r="F295" s="1">
        <v>1</v>
      </c>
      <c r="G295" s="5">
        <f>3500*D295+4900*E295+3500*F295</f>
        <v>28000</v>
      </c>
      <c r="H295" s="5">
        <f t="shared" ref="H295:H300" si="51">G295*C295</f>
        <v>196000</v>
      </c>
    </row>
    <row r="296" spans="1:8" x14ac:dyDescent="0.7">
      <c r="A296" s="1"/>
      <c r="B296" s="1"/>
      <c r="C296" s="1"/>
      <c r="D296" s="1"/>
      <c r="E296" s="1"/>
      <c r="F296" s="1"/>
      <c r="G296" s="5">
        <f>3500*D296+4900*E296</f>
        <v>0</v>
      </c>
      <c r="H296" s="5">
        <f t="shared" si="51"/>
        <v>0</v>
      </c>
    </row>
    <row r="297" spans="1:8" x14ac:dyDescent="0.7">
      <c r="A297" s="1"/>
      <c r="B297" s="1"/>
      <c r="C297" s="1"/>
      <c r="D297" s="1"/>
      <c r="E297" s="1"/>
      <c r="F297" s="1"/>
      <c r="G297" s="5">
        <f>3500*D297+4900*E297</f>
        <v>0</v>
      </c>
      <c r="H297" s="5">
        <f t="shared" si="51"/>
        <v>0</v>
      </c>
    </row>
    <row r="298" spans="1:8" x14ac:dyDescent="0.7">
      <c r="A298" s="1"/>
      <c r="B298" s="1" t="s">
        <v>66</v>
      </c>
      <c r="C298" s="1">
        <v>1</v>
      </c>
      <c r="D298" s="1">
        <v>7</v>
      </c>
      <c r="E298" s="1"/>
      <c r="F298" s="1">
        <v>1</v>
      </c>
      <c r="G298" s="5">
        <f>4000*D298+5600*E298+4000*F298</f>
        <v>32000</v>
      </c>
      <c r="H298" s="5">
        <f t="shared" si="51"/>
        <v>32000</v>
      </c>
    </row>
    <row r="299" spans="1:8" x14ac:dyDescent="0.7">
      <c r="A299" s="1"/>
      <c r="B299" s="1"/>
      <c r="C299" s="1"/>
      <c r="D299" s="1"/>
      <c r="E299" s="1"/>
      <c r="F299" s="1"/>
      <c r="G299" s="5">
        <f>4000*D299+5600*E299</f>
        <v>0</v>
      </c>
      <c r="H299" s="5">
        <f t="shared" si="51"/>
        <v>0</v>
      </c>
    </row>
    <row r="300" spans="1:8" x14ac:dyDescent="0.7">
      <c r="A300" s="1"/>
      <c r="B300" s="1"/>
      <c r="C300" s="1"/>
      <c r="D300" s="1"/>
      <c r="E300" s="1"/>
      <c r="F300" s="1"/>
      <c r="G300" s="5">
        <f>4000*D300+5600*E300</f>
        <v>0</v>
      </c>
      <c r="H300" s="5">
        <f t="shared" si="51"/>
        <v>0</v>
      </c>
    </row>
    <row r="301" spans="1:8" x14ac:dyDescent="0.7">
      <c r="A301" s="1"/>
      <c r="B301" s="1" t="s">
        <v>253</v>
      </c>
      <c r="C301" s="1">
        <v>0.04</v>
      </c>
      <c r="D301" s="1"/>
      <c r="E301" s="1"/>
      <c r="F301" s="1"/>
      <c r="G301" s="5"/>
      <c r="H301" s="5">
        <f>(H295+H296+H297+H298+H299+H300)*C301</f>
        <v>9120</v>
      </c>
    </row>
    <row r="302" spans="1:8" x14ac:dyDescent="0.7">
      <c r="A302" s="2"/>
      <c r="B302" s="7" t="s">
        <v>80</v>
      </c>
      <c r="C302" s="1">
        <f>SUM(C295:C300)</f>
        <v>8</v>
      </c>
      <c r="D302" s="3"/>
      <c r="E302" s="1" t="s">
        <v>8</v>
      </c>
      <c r="F302" s="1"/>
      <c r="G302" s="5"/>
      <c r="H302" s="5">
        <f t="shared" ref="H302" si="52">H295+H296+H297+H298+H299+H300+H301</f>
        <v>237120</v>
      </c>
    </row>
    <row r="303" spans="1:8" x14ac:dyDescent="0.7">
      <c r="D303" s="4"/>
      <c r="E303" s="1" t="s">
        <v>9</v>
      </c>
      <c r="F303" s="1"/>
      <c r="G303" s="5"/>
      <c r="H303" s="5">
        <f t="shared" ref="H303" si="53">H302*0.1</f>
        <v>23712</v>
      </c>
    </row>
    <row r="304" spans="1:8" x14ac:dyDescent="0.7">
      <c r="D304" s="4"/>
      <c r="E304" s="1" t="s">
        <v>10</v>
      </c>
      <c r="F304" s="1"/>
      <c r="G304" s="5"/>
      <c r="H304" s="5">
        <f t="shared" ref="H304" si="54">H302+H303</f>
        <v>260832</v>
      </c>
    </row>
    <row r="306" spans="1:8" x14ac:dyDescent="0.7">
      <c r="A306" s="1" t="s">
        <v>4</v>
      </c>
      <c r="B306" s="1" t="s">
        <v>0</v>
      </c>
      <c r="C306" s="1" t="s">
        <v>1</v>
      </c>
      <c r="D306" s="1" t="s">
        <v>6</v>
      </c>
      <c r="E306" s="1" t="s">
        <v>7</v>
      </c>
      <c r="F306" s="1" t="s">
        <v>166</v>
      </c>
      <c r="G306" s="5"/>
      <c r="H306" s="1" t="s">
        <v>3</v>
      </c>
    </row>
    <row r="307" spans="1:8" x14ac:dyDescent="0.7">
      <c r="A307" s="1" t="s">
        <v>58</v>
      </c>
      <c r="B307" s="1" t="s">
        <v>38</v>
      </c>
      <c r="C307" s="1">
        <v>11</v>
      </c>
      <c r="D307" s="1">
        <v>7</v>
      </c>
      <c r="E307" s="1">
        <v>0.5</v>
      </c>
      <c r="F307" s="1">
        <v>0.5</v>
      </c>
      <c r="G307" s="5">
        <f>3500*D307+4900*E307+3500*F307</f>
        <v>28700</v>
      </c>
      <c r="H307" s="5">
        <f t="shared" ref="H307:H312" si="55">G307*C307</f>
        <v>315700</v>
      </c>
    </row>
    <row r="308" spans="1:8" x14ac:dyDescent="0.7">
      <c r="A308" s="1"/>
      <c r="B308" s="1"/>
      <c r="C308" s="1"/>
      <c r="D308" s="1"/>
      <c r="E308" s="1"/>
      <c r="F308" s="1"/>
      <c r="G308" s="5">
        <f>3500*D308+4900*E308</f>
        <v>0</v>
      </c>
      <c r="H308" s="5">
        <f t="shared" si="55"/>
        <v>0</v>
      </c>
    </row>
    <row r="309" spans="1:8" x14ac:dyDescent="0.7">
      <c r="A309" s="1"/>
      <c r="B309" s="1"/>
      <c r="C309" s="1"/>
      <c r="D309" s="1"/>
      <c r="E309" s="1"/>
      <c r="F309" s="1"/>
      <c r="G309" s="5">
        <f>3500*D309+4900*E309</f>
        <v>0</v>
      </c>
      <c r="H309" s="5">
        <f t="shared" si="55"/>
        <v>0</v>
      </c>
    </row>
    <row r="310" spans="1:8" x14ac:dyDescent="0.7">
      <c r="A310" s="1"/>
      <c r="B310" s="1" t="s">
        <v>59</v>
      </c>
      <c r="C310" s="1">
        <v>1</v>
      </c>
      <c r="D310" s="1">
        <v>7</v>
      </c>
      <c r="E310" s="1">
        <v>0.5</v>
      </c>
      <c r="F310" s="1">
        <v>0.5</v>
      </c>
      <c r="G310" s="5">
        <f>4000*D310+5600*E310+4000*F310</f>
        <v>32800</v>
      </c>
      <c r="H310" s="5">
        <f t="shared" si="55"/>
        <v>32800</v>
      </c>
    </row>
    <row r="311" spans="1:8" x14ac:dyDescent="0.7">
      <c r="A311" s="1"/>
      <c r="B311" s="1" t="s">
        <v>48</v>
      </c>
      <c r="C311" s="1">
        <v>1</v>
      </c>
      <c r="D311" s="1">
        <v>7</v>
      </c>
      <c r="E311" s="1">
        <v>1</v>
      </c>
      <c r="F311" s="1"/>
      <c r="G311" s="5">
        <f>4000*D311+5600*E311</f>
        <v>33600</v>
      </c>
      <c r="H311" s="5">
        <f t="shared" si="55"/>
        <v>33600</v>
      </c>
    </row>
    <row r="312" spans="1:8" x14ac:dyDescent="0.7">
      <c r="A312" s="1"/>
      <c r="B312" s="1"/>
      <c r="C312" s="1"/>
      <c r="D312" s="1"/>
      <c r="E312" s="1"/>
      <c r="F312" s="1"/>
      <c r="G312" s="5">
        <f>4000*D312+5600*E312</f>
        <v>0</v>
      </c>
      <c r="H312" s="5">
        <f t="shared" si="55"/>
        <v>0</v>
      </c>
    </row>
    <row r="313" spans="1:8" x14ac:dyDescent="0.7">
      <c r="A313" s="1"/>
      <c r="B313" s="1" t="s">
        <v>253</v>
      </c>
      <c r="C313" s="1">
        <v>7.0000000000000007E-2</v>
      </c>
      <c r="D313" s="1"/>
      <c r="E313" s="1"/>
      <c r="F313" s="1"/>
      <c r="G313" s="5"/>
      <c r="H313" s="5">
        <f>(H307+H308+H309+H310+H311+H312)*C313</f>
        <v>26747.000000000004</v>
      </c>
    </row>
    <row r="314" spans="1:8" x14ac:dyDescent="0.7">
      <c r="A314" s="2"/>
      <c r="B314" s="7" t="s">
        <v>80</v>
      </c>
      <c r="C314" s="1">
        <f>SUM(C307:C312)</f>
        <v>13</v>
      </c>
      <c r="D314" s="3"/>
      <c r="E314" s="1" t="s">
        <v>8</v>
      </c>
      <c r="F314" s="1"/>
      <c r="G314" s="5"/>
      <c r="H314" s="5">
        <f t="shared" ref="H314" si="56">H307+H308+H309+H310+H311+H312+H313</f>
        <v>408847</v>
      </c>
    </row>
    <row r="315" spans="1:8" x14ac:dyDescent="0.7">
      <c r="D315" s="4"/>
      <c r="E315" s="1" t="s">
        <v>9</v>
      </c>
      <c r="F315" s="1"/>
      <c r="G315" s="5"/>
      <c r="H315" s="5">
        <f t="shared" ref="H315" si="57">H314*0.1</f>
        <v>40884.700000000004</v>
      </c>
    </row>
    <row r="316" spans="1:8" x14ac:dyDescent="0.7">
      <c r="D316" s="4"/>
      <c r="E316" s="1" t="s">
        <v>10</v>
      </c>
      <c r="F316" s="1"/>
      <c r="G316" s="5"/>
      <c r="H316" s="5">
        <f t="shared" ref="H316" si="58">H314+H315</f>
        <v>449731.7</v>
      </c>
    </row>
    <row r="318" spans="1:8" x14ac:dyDescent="0.7">
      <c r="A318" s="1" t="s">
        <v>4</v>
      </c>
      <c r="B318" s="1" t="s">
        <v>0</v>
      </c>
      <c r="C318" s="1" t="s">
        <v>1</v>
      </c>
      <c r="D318" s="1" t="s">
        <v>6</v>
      </c>
      <c r="E318" s="1" t="s">
        <v>7</v>
      </c>
      <c r="F318" s="1" t="s">
        <v>166</v>
      </c>
      <c r="G318" s="5"/>
      <c r="H318" s="1" t="s">
        <v>3</v>
      </c>
    </row>
    <row r="319" spans="1:8" x14ac:dyDescent="0.7">
      <c r="A319" s="1" t="s">
        <v>191</v>
      </c>
      <c r="B319" s="1" t="s">
        <v>152</v>
      </c>
      <c r="C319" s="1">
        <v>2</v>
      </c>
      <c r="D319" s="1">
        <v>8</v>
      </c>
      <c r="E319" s="1"/>
      <c r="F319" s="1"/>
      <c r="G319" s="5">
        <f>3500*D319+4900*E319+3500*F319</f>
        <v>28000</v>
      </c>
      <c r="H319" s="5">
        <f t="shared" ref="H319:H324" si="59">G319*C319</f>
        <v>56000</v>
      </c>
    </row>
    <row r="320" spans="1:8" x14ac:dyDescent="0.7">
      <c r="A320" s="1"/>
      <c r="B320" s="1"/>
      <c r="C320" s="1"/>
      <c r="D320" s="1"/>
      <c r="E320" s="1"/>
      <c r="F320" s="1"/>
      <c r="G320" s="5">
        <f>3500*D320+4900*E320+3500*F320</f>
        <v>0</v>
      </c>
      <c r="H320" s="5">
        <f t="shared" si="59"/>
        <v>0</v>
      </c>
    </row>
    <row r="321" spans="1:8" x14ac:dyDescent="0.7">
      <c r="A321" s="1"/>
      <c r="B321" s="1" t="s">
        <v>192</v>
      </c>
      <c r="C321" s="1">
        <v>1</v>
      </c>
      <c r="D321" s="1">
        <v>8</v>
      </c>
      <c r="E321" s="1"/>
      <c r="F321" s="1"/>
      <c r="G321" s="5">
        <f>4000*D321+5600*E321</f>
        <v>32000</v>
      </c>
      <c r="H321" s="5">
        <f t="shared" si="59"/>
        <v>32000</v>
      </c>
    </row>
    <row r="322" spans="1:8" x14ac:dyDescent="0.7">
      <c r="A322" s="1"/>
      <c r="B322" s="1"/>
      <c r="C322" s="1"/>
      <c r="D322" s="1"/>
      <c r="E322" s="1"/>
      <c r="F322" s="1"/>
      <c r="G322" s="5">
        <f>4000*D322+5600*E322</f>
        <v>0</v>
      </c>
      <c r="H322" s="5">
        <f t="shared" si="59"/>
        <v>0</v>
      </c>
    </row>
    <row r="323" spans="1:8" x14ac:dyDescent="0.7">
      <c r="A323" s="1"/>
      <c r="B323" s="1"/>
      <c r="C323" s="1"/>
      <c r="D323" s="1"/>
      <c r="E323" s="1"/>
      <c r="F323" s="1"/>
      <c r="G323" s="5">
        <f>4000*D323+5600*E323+4000*F323</f>
        <v>0</v>
      </c>
      <c r="H323" s="5">
        <f t="shared" si="59"/>
        <v>0</v>
      </c>
    </row>
    <row r="324" spans="1:8" x14ac:dyDescent="0.7">
      <c r="A324" s="1"/>
      <c r="B324" s="1"/>
      <c r="C324" s="1"/>
      <c r="D324" s="1"/>
      <c r="E324" s="1"/>
      <c r="F324" s="1"/>
      <c r="G324" s="5">
        <f>4000*D324+5600*E324</f>
        <v>0</v>
      </c>
      <c r="H324" s="5">
        <f t="shared" si="59"/>
        <v>0</v>
      </c>
    </row>
    <row r="325" spans="1:8" x14ac:dyDescent="0.7">
      <c r="A325" s="1"/>
      <c r="B325" s="1" t="s">
        <v>253</v>
      </c>
      <c r="C325" s="1">
        <v>0.05</v>
      </c>
      <c r="D325" s="1"/>
      <c r="E325" s="1"/>
      <c r="F325" s="1"/>
      <c r="G325" s="5"/>
      <c r="H325" s="5">
        <f>(H319+H320+H321+H322+H323+H324)*C325</f>
        <v>4400</v>
      </c>
    </row>
    <row r="326" spans="1:8" x14ac:dyDescent="0.7">
      <c r="A326" s="2"/>
      <c r="B326" s="7" t="s">
        <v>80</v>
      </c>
      <c r="C326" s="1">
        <f>SUM(C319:C321)</f>
        <v>3</v>
      </c>
      <c r="D326" s="3"/>
      <c r="E326" s="1" t="s">
        <v>8</v>
      </c>
      <c r="F326" s="1"/>
      <c r="G326" s="5"/>
      <c r="H326" s="5">
        <f t="shared" ref="H326" si="60">H319+H320+H321+H322+H323+H324+H325</f>
        <v>92400</v>
      </c>
    </row>
    <row r="327" spans="1:8" x14ac:dyDescent="0.7">
      <c r="D327" s="4"/>
      <c r="E327" s="1" t="s">
        <v>9</v>
      </c>
      <c r="F327" s="1"/>
      <c r="G327" s="5"/>
      <c r="H327" s="5">
        <f t="shared" ref="H327" si="61">H326*0.1</f>
        <v>9240</v>
      </c>
    </row>
    <row r="328" spans="1:8" x14ac:dyDescent="0.7">
      <c r="D328" s="4"/>
      <c r="E328" s="1" t="s">
        <v>10</v>
      </c>
      <c r="F328" s="1"/>
      <c r="G328" s="5"/>
      <c r="H328" s="5">
        <f t="shared" ref="H328" si="62">H326+H327</f>
        <v>101640</v>
      </c>
    </row>
    <row r="330" spans="1:8" x14ac:dyDescent="0.7">
      <c r="A330" s="1" t="s">
        <v>4</v>
      </c>
      <c r="B330" s="1" t="s">
        <v>0</v>
      </c>
      <c r="C330" s="1" t="s">
        <v>1</v>
      </c>
      <c r="D330" s="1" t="s">
        <v>6</v>
      </c>
      <c r="E330" s="1" t="s">
        <v>7</v>
      </c>
      <c r="F330" s="1" t="s">
        <v>166</v>
      </c>
      <c r="G330" s="5"/>
      <c r="H330" s="1" t="s">
        <v>3</v>
      </c>
    </row>
    <row r="331" spans="1:8" x14ac:dyDescent="0.7">
      <c r="A331" s="1" t="s">
        <v>63</v>
      </c>
      <c r="B331" s="1" t="s">
        <v>143</v>
      </c>
      <c r="C331" s="1">
        <v>6</v>
      </c>
      <c r="D331" s="1">
        <v>7</v>
      </c>
      <c r="E331" s="1">
        <v>1</v>
      </c>
      <c r="F331" s="1"/>
      <c r="G331" s="5">
        <f>3500*D331+4900*E331+3500*F331</f>
        <v>29400</v>
      </c>
      <c r="H331" s="5">
        <f t="shared" ref="H331:H336" si="63">G331*C331</f>
        <v>176400</v>
      </c>
    </row>
    <row r="332" spans="1:8" x14ac:dyDescent="0.7">
      <c r="A332" s="1"/>
      <c r="B332" s="1"/>
      <c r="C332" s="1"/>
      <c r="D332" s="1"/>
      <c r="E332" s="1"/>
      <c r="F332" s="1"/>
      <c r="G332" s="5">
        <f>3500*D332+4900*E332+3500*F332</f>
        <v>0</v>
      </c>
      <c r="H332" s="5">
        <f t="shared" si="63"/>
        <v>0</v>
      </c>
    </row>
    <row r="333" spans="1:8" x14ac:dyDescent="0.7">
      <c r="A333" s="1"/>
      <c r="B333" s="1"/>
      <c r="C333" s="1"/>
      <c r="D333" s="1"/>
      <c r="E333" s="1"/>
      <c r="F333" s="1"/>
      <c r="G333" s="5">
        <f>3500*D333+4900*E333</f>
        <v>0</v>
      </c>
      <c r="H333" s="5">
        <f t="shared" si="63"/>
        <v>0</v>
      </c>
    </row>
    <row r="334" spans="1:8" x14ac:dyDescent="0.7">
      <c r="A334" s="1"/>
      <c r="B334" s="1" t="s">
        <v>48</v>
      </c>
      <c r="C334" s="1">
        <v>1</v>
      </c>
      <c r="D334" s="1">
        <v>7</v>
      </c>
      <c r="E334" s="1">
        <v>1</v>
      </c>
      <c r="F334" s="1"/>
      <c r="G334" s="5">
        <f>4000*D334+5600*E334+4000*F334</f>
        <v>33600</v>
      </c>
      <c r="H334" s="5">
        <f t="shared" si="63"/>
        <v>33600</v>
      </c>
    </row>
    <row r="335" spans="1:8" x14ac:dyDescent="0.7">
      <c r="A335" s="1"/>
      <c r="B335" s="1"/>
      <c r="C335" s="1"/>
      <c r="D335" s="1"/>
      <c r="E335" s="1"/>
      <c r="F335" s="1"/>
      <c r="G335" s="5">
        <f>4000*D335+5600*E335</f>
        <v>0</v>
      </c>
      <c r="H335" s="5">
        <f t="shared" si="63"/>
        <v>0</v>
      </c>
    </row>
    <row r="336" spans="1:8" x14ac:dyDescent="0.7">
      <c r="A336" s="1"/>
      <c r="B336" s="1"/>
      <c r="C336" s="1"/>
      <c r="D336" s="1"/>
      <c r="E336" s="1"/>
      <c r="F336" s="1"/>
      <c r="G336" s="5">
        <f>4000*D336+5600*E336</f>
        <v>0</v>
      </c>
      <c r="H336" s="5">
        <f t="shared" si="63"/>
        <v>0</v>
      </c>
    </row>
    <row r="337" spans="1:8" x14ac:dyDescent="0.7">
      <c r="A337" s="1"/>
      <c r="B337" s="1" t="s">
        <v>253</v>
      </c>
      <c r="C337" s="1">
        <v>0.03</v>
      </c>
      <c r="D337" s="1"/>
      <c r="E337" s="1"/>
      <c r="F337" s="1"/>
      <c r="G337" s="5"/>
      <c r="H337" s="5">
        <f>(H331+H332+H333+H334+H335+H336)*C337</f>
        <v>6300</v>
      </c>
    </row>
    <row r="338" spans="1:8" x14ac:dyDescent="0.7">
      <c r="A338" s="2"/>
      <c r="B338" s="7" t="s">
        <v>80</v>
      </c>
      <c r="C338" s="1">
        <f>SUM(C331:C336)</f>
        <v>7</v>
      </c>
      <c r="D338" s="3"/>
      <c r="E338" s="1" t="s">
        <v>8</v>
      </c>
      <c r="F338" s="1"/>
      <c r="G338" s="5"/>
      <c r="H338" s="5">
        <f t="shared" ref="H338" si="64">H331+H332+H333+H334+H335+H336+H337</f>
        <v>216300</v>
      </c>
    </row>
    <row r="339" spans="1:8" x14ac:dyDescent="0.7">
      <c r="D339" s="4"/>
      <c r="E339" s="1" t="s">
        <v>9</v>
      </c>
      <c r="F339" s="1"/>
      <c r="G339" s="5"/>
      <c r="H339" s="5">
        <f t="shared" ref="H339" si="65">H338*0.1</f>
        <v>21630</v>
      </c>
    </row>
    <row r="340" spans="1:8" x14ac:dyDescent="0.7">
      <c r="D340" s="4"/>
      <c r="E340" s="1" t="s">
        <v>10</v>
      </c>
      <c r="F340" s="1"/>
      <c r="G340" s="5"/>
      <c r="H340" s="5">
        <f t="shared" ref="H340" si="66">H338+H339</f>
        <v>237930</v>
      </c>
    </row>
    <row r="342" spans="1:8" x14ac:dyDescent="0.7">
      <c r="A342" s="1" t="s">
        <v>4</v>
      </c>
      <c r="B342" s="1" t="s">
        <v>0</v>
      </c>
      <c r="C342" s="1" t="s">
        <v>1</v>
      </c>
      <c r="D342" s="1" t="s">
        <v>6</v>
      </c>
      <c r="E342" s="1" t="s">
        <v>7</v>
      </c>
      <c r="F342" s="1" t="s">
        <v>166</v>
      </c>
      <c r="G342" s="5"/>
      <c r="H342" s="1" t="s">
        <v>3</v>
      </c>
    </row>
    <row r="343" spans="1:8" x14ac:dyDescent="0.7">
      <c r="A343" s="1" t="s">
        <v>65</v>
      </c>
      <c r="B343" s="1" t="s">
        <v>24</v>
      </c>
      <c r="C343" s="1">
        <v>13</v>
      </c>
      <c r="D343" s="1">
        <v>7</v>
      </c>
      <c r="E343" s="1"/>
      <c r="F343" s="1">
        <v>1</v>
      </c>
      <c r="G343" s="5">
        <f>3500*D343+4900*E343+3500*F343</f>
        <v>28000</v>
      </c>
      <c r="H343" s="5">
        <f t="shared" ref="H343:H348" si="67">G343*C343</f>
        <v>364000</v>
      </c>
    </row>
    <row r="344" spans="1:8" x14ac:dyDescent="0.7">
      <c r="A344" s="1"/>
      <c r="B344" s="1"/>
      <c r="C344" s="1"/>
      <c r="D344" s="1"/>
      <c r="E344" s="1"/>
      <c r="F344" s="1"/>
      <c r="G344" s="5">
        <f>3500*D344+4900*E344</f>
        <v>0</v>
      </c>
      <c r="H344" s="5">
        <f t="shared" si="67"/>
        <v>0</v>
      </c>
    </row>
    <row r="345" spans="1:8" x14ac:dyDescent="0.7">
      <c r="A345" s="1"/>
      <c r="B345" s="1"/>
      <c r="C345" s="1"/>
      <c r="D345" s="1"/>
      <c r="E345" s="1"/>
      <c r="F345" s="1"/>
      <c r="G345" s="5">
        <f>3500*D345+4900*E345</f>
        <v>0</v>
      </c>
      <c r="H345" s="5">
        <f t="shared" si="67"/>
        <v>0</v>
      </c>
    </row>
    <row r="346" spans="1:8" x14ac:dyDescent="0.7">
      <c r="A346" s="1"/>
      <c r="B346" s="1" t="s">
        <v>66</v>
      </c>
      <c r="C346" s="1">
        <v>2</v>
      </c>
      <c r="D346" s="1">
        <v>7</v>
      </c>
      <c r="E346" s="1"/>
      <c r="F346" s="1">
        <v>1</v>
      </c>
      <c r="G346" s="5">
        <f>4000*D346+5600*E346+4000*F346</f>
        <v>32000</v>
      </c>
      <c r="H346" s="5">
        <f t="shared" si="67"/>
        <v>64000</v>
      </c>
    </row>
    <row r="347" spans="1:8" x14ac:dyDescent="0.7">
      <c r="A347" s="1"/>
      <c r="B347" s="1"/>
      <c r="C347" s="1"/>
      <c r="D347" s="1"/>
      <c r="E347" s="1"/>
      <c r="F347" s="1"/>
      <c r="G347" s="5">
        <f>4000*D347+5600*E347</f>
        <v>0</v>
      </c>
      <c r="H347" s="5">
        <f t="shared" si="67"/>
        <v>0</v>
      </c>
    </row>
    <row r="348" spans="1:8" x14ac:dyDescent="0.7">
      <c r="A348" s="1"/>
      <c r="B348" s="1"/>
      <c r="C348" s="1"/>
      <c r="D348" s="1"/>
      <c r="E348" s="1"/>
      <c r="F348" s="1"/>
      <c r="G348" s="5">
        <f>4000*D348+5600*E348</f>
        <v>0</v>
      </c>
      <c r="H348" s="5">
        <f t="shared" si="67"/>
        <v>0</v>
      </c>
    </row>
    <row r="349" spans="1:8" x14ac:dyDescent="0.7">
      <c r="A349" s="1"/>
      <c r="B349" s="1" t="s">
        <v>253</v>
      </c>
      <c r="C349" s="1">
        <v>0.03</v>
      </c>
      <c r="D349" s="1"/>
      <c r="E349" s="1"/>
      <c r="F349" s="1"/>
      <c r="G349" s="5"/>
      <c r="H349" s="5">
        <f>(H343+H344+H345+H346+H347+H348)*C349</f>
        <v>12840</v>
      </c>
    </row>
    <row r="350" spans="1:8" x14ac:dyDescent="0.7">
      <c r="A350" s="2"/>
      <c r="B350" s="7" t="s">
        <v>80</v>
      </c>
      <c r="C350" s="1">
        <f>SUM(C343:C348)</f>
        <v>15</v>
      </c>
      <c r="D350" s="3"/>
      <c r="E350" s="1" t="s">
        <v>8</v>
      </c>
      <c r="F350" s="1"/>
      <c r="G350" s="5"/>
      <c r="H350" s="5">
        <f t="shared" ref="H350" si="68">H343+H344+H345+H346+H347+H348+H349</f>
        <v>440840</v>
      </c>
    </row>
    <row r="351" spans="1:8" x14ac:dyDescent="0.7">
      <c r="D351" s="4"/>
      <c r="E351" s="1" t="s">
        <v>9</v>
      </c>
      <c r="F351" s="1"/>
      <c r="G351" s="5"/>
      <c r="H351" s="5">
        <f t="shared" ref="H351" si="69">H350*0.1</f>
        <v>44084</v>
      </c>
    </row>
    <row r="352" spans="1:8" x14ac:dyDescent="0.7">
      <c r="D352" s="4"/>
      <c r="E352" s="1" t="s">
        <v>10</v>
      </c>
      <c r="F352" s="1"/>
      <c r="G352" s="5"/>
      <c r="H352" s="5">
        <f t="shared" ref="H352" si="70">H350+H351</f>
        <v>484924</v>
      </c>
    </row>
    <row r="354" spans="1:8" x14ac:dyDescent="0.7">
      <c r="A354" s="1" t="s">
        <v>4</v>
      </c>
      <c r="B354" s="1" t="s">
        <v>0</v>
      </c>
      <c r="C354" s="1" t="s">
        <v>1</v>
      </c>
      <c r="D354" s="1" t="s">
        <v>6</v>
      </c>
      <c r="E354" s="1" t="s">
        <v>7</v>
      </c>
      <c r="F354" s="1" t="s">
        <v>166</v>
      </c>
      <c r="G354" s="5"/>
      <c r="H354" s="1" t="s">
        <v>3</v>
      </c>
    </row>
    <row r="355" spans="1:8" x14ac:dyDescent="0.7">
      <c r="A355" s="1" t="s">
        <v>67</v>
      </c>
      <c r="B355" s="1" t="s">
        <v>13</v>
      </c>
      <c r="C355" s="1">
        <v>36</v>
      </c>
      <c r="D355" s="1">
        <v>7</v>
      </c>
      <c r="E355" s="1">
        <v>2</v>
      </c>
      <c r="F355" s="1"/>
      <c r="G355" s="5">
        <f>3500*D355+4900*E355</f>
        <v>34300</v>
      </c>
      <c r="H355" s="5">
        <f t="shared" ref="H355:H360" si="71">G355*C355</f>
        <v>1234800</v>
      </c>
    </row>
    <row r="356" spans="1:8" x14ac:dyDescent="0.7">
      <c r="A356" s="1"/>
      <c r="B356" s="1" t="s">
        <v>50</v>
      </c>
      <c r="C356" s="1">
        <v>10</v>
      </c>
      <c r="D356" s="1">
        <v>6</v>
      </c>
      <c r="E356" s="1">
        <v>2</v>
      </c>
      <c r="F356" s="1"/>
      <c r="G356" s="5">
        <f>3500*D356+4900*E356</f>
        <v>30800</v>
      </c>
      <c r="H356" s="5">
        <f t="shared" si="71"/>
        <v>308000</v>
      </c>
    </row>
    <row r="357" spans="1:8" x14ac:dyDescent="0.7">
      <c r="A357" s="1"/>
      <c r="B357" s="1"/>
      <c r="C357" s="1"/>
      <c r="D357" s="1"/>
      <c r="E357" s="1"/>
      <c r="F357" s="1"/>
      <c r="G357" s="5">
        <f>3500*D357+4900*E357</f>
        <v>0</v>
      </c>
      <c r="H357" s="5">
        <f t="shared" si="71"/>
        <v>0</v>
      </c>
    </row>
    <row r="358" spans="1:8" x14ac:dyDescent="0.7">
      <c r="A358" s="1"/>
      <c r="B358" s="1" t="s">
        <v>68</v>
      </c>
      <c r="C358" s="1">
        <v>1</v>
      </c>
      <c r="D358" s="1">
        <v>6</v>
      </c>
      <c r="E358" s="1">
        <v>2</v>
      </c>
      <c r="F358" s="1"/>
      <c r="G358" s="5">
        <f>4000*D358+5600*E358</f>
        <v>35200</v>
      </c>
      <c r="H358" s="5">
        <f t="shared" si="71"/>
        <v>35200</v>
      </c>
    </row>
    <row r="359" spans="1:8" x14ac:dyDescent="0.7">
      <c r="A359" s="1"/>
      <c r="B359" s="1" t="s">
        <v>17</v>
      </c>
      <c r="C359" s="1">
        <v>6</v>
      </c>
      <c r="D359" s="1">
        <v>7</v>
      </c>
      <c r="E359" s="1">
        <v>2</v>
      </c>
      <c r="F359" s="1"/>
      <c r="G359" s="5">
        <f>4000*D359+5600*E359</f>
        <v>39200</v>
      </c>
      <c r="H359" s="5">
        <f t="shared" si="71"/>
        <v>235200</v>
      </c>
    </row>
    <row r="360" spans="1:8" x14ac:dyDescent="0.7">
      <c r="A360" s="1"/>
      <c r="B360" s="1"/>
      <c r="C360" s="1"/>
      <c r="D360" s="1"/>
      <c r="E360" s="1"/>
      <c r="F360" s="1"/>
      <c r="G360" s="5">
        <f>4000*D360+5600*E360</f>
        <v>0</v>
      </c>
      <c r="H360" s="5">
        <f t="shared" si="71"/>
        <v>0</v>
      </c>
    </row>
    <row r="361" spans="1:8" x14ac:dyDescent="0.7">
      <c r="A361" s="1"/>
      <c r="B361" s="1" t="s">
        <v>253</v>
      </c>
      <c r="C361" s="1">
        <v>7.0000000000000007E-2</v>
      </c>
      <c r="D361" s="1"/>
      <c r="E361" s="1"/>
      <c r="F361" s="1"/>
      <c r="G361" s="5"/>
      <c r="H361" s="5">
        <f>(H355+H356+H357+H358+H359+H360)*C361</f>
        <v>126924.00000000001</v>
      </c>
    </row>
    <row r="362" spans="1:8" x14ac:dyDescent="0.7">
      <c r="A362" s="2"/>
      <c r="B362" s="7" t="s">
        <v>80</v>
      </c>
      <c r="C362" s="1">
        <f>SUM(C355:C359)</f>
        <v>53</v>
      </c>
      <c r="D362" s="3"/>
      <c r="E362" s="1" t="s">
        <v>8</v>
      </c>
      <c r="F362" s="1"/>
      <c r="G362" s="5"/>
      <c r="H362" s="5">
        <f t="shared" ref="H362" si="72">H355+H356+H357+H358+H359+H360+H361</f>
        <v>1940124</v>
      </c>
    </row>
    <row r="363" spans="1:8" x14ac:dyDescent="0.7">
      <c r="D363" s="4"/>
      <c r="E363" s="1" t="s">
        <v>9</v>
      </c>
      <c r="F363" s="1"/>
      <c r="G363" s="5"/>
      <c r="H363" s="5">
        <f t="shared" ref="H363" si="73">H362*0.1</f>
        <v>194012.40000000002</v>
      </c>
    </row>
    <row r="364" spans="1:8" x14ac:dyDescent="0.7">
      <c r="D364" s="4"/>
      <c r="E364" s="1" t="s">
        <v>10</v>
      </c>
      <c r="F364" s="1"/>
      <c r="G364" s="5"/>
      <c r="H364" s="5">
        <f t="shared" ref="H364" si="74">H362+H363</f>
        <v>2134136.4</v>
      </c>
    </row>
    <row r="366" spans="1:8" x14ac:dyDescent="0.7">
      <c r="A366" s="1" t="s">
        <v>4</v>
      </c>
      <c r="B366" s="1" t="s">
        <v>0</v>
      </c>
      <c r="C366" s="1" t="s">
        <v>1</v>
      </c>
      <c r="D366" s="1" t="s">
        <v>6</v>
      </c>
      <c r="E366" s="1" t="s">
        <v>7</v>
      </c>
      <c r="F366" s="1" t="s">
        <v>166</v>
      </c>
      <c r="G366" s="5"/>
      <c r="H366" s="1" t="s">
        <v>3</v>
      </c>
    </row>
    <row r="367" spans="1:8" x14ac:dyDescent="0.7">
      <c r="A367" s="1" t="s">
        <v>69</v>
      </c>
      <c r="B367" s="1" t="s">
        <v>60</v>
      </c>
      <c r="C367" s="1">
        <v>1</v>
      </c>
      <c r="D367" s="1">
        <v>6</v>
      </c>
      <c r="E367" s="1">
        <v>1</v>
      </c>
      <c r="F367" s="1">
        <v>1</v>
      </c>
      <c r="G367" s="5">
        <f>3500*D367+4900*E367+3500*F367</f>
        <v>29400</v>
      </c>
      <c r="H367" s="5">
        <f t="shared" ref="H367:H372" si="75">G367*C367</f>
        <v>29400</v>
      </c>
    </row>
    <row r="368" spans="1:8" x14ac:dyDescent="0.7">
      <c r="A368" s="1"/>
      <c r="B368" s="1" t="s">
        <v>71</v>
      </c>
      <c r="C368" s="1">
        <v>11</v>
      </c>
      <c r="D368" s="1">
        <v>6</v>
      </c>
      <c r="E368" s="1"/>
      <c r="F368" s="1">
        <v>2</v>
      </c>
      <c r="G368" s="5">
        <f t="shared" ref="G368" si="76">3500*D368+4900*E368+3500*F368</f>
        <v>28000</v>
      </c>
      <c r="H368" s="5">
        <f t="shared" ref="H368" si="77">G368*C368</f>
        <v>308000</v>
      </c>
    </row>
    <row r="369" spans="1:8" x14ac:dyDescent="0.7">
      <c r="A369" s="1"/>
      <c r="B369" s="1"/>
      <c r="C369" s="1"/>
      <c r="D369" s="1"/>
      <c r="E369" s="1"/>
      <c r="F369" s="1"/>
      <c r="G369" s="5">
        <f t="shared" ref="G369" si="78">3500*D369+4900*E369+3500*F369</f>
        <v>0</v>
      </c>
      <c r="H369" s="5">
        <f t="shared" si="75"/>
        <v>0</v>
      </c>
    </row>
    <row r="370" spans="1:8" x14ac:dyDescent="0.7">
      <c r="A370" s="1"/>
      <c r="B370" s="1" t="s">
        <v>61</v>
      </c>
      <c r="C370" s="1">
        <v>1</v>
      </c>
      <c r="D370" s="1">
        <v>6</v>
      </c>
      <c r="E370" s="1">
        <v>1</v>
      </c>
      <c r="F370" s="1">
        <v>1</v>
      </c>
      <c r="G370" s="5">
        <f>4000*D370+5600*E370+4000*F370</f>
        <v>33600</v>
      </c>
      <c r="H370" s="5">
        <f t="shared" si="75"/>
        <v>33600</v>
      </c>
    </row>
    <row r="371" spans="1:8" x14ac:dyDescent="0.7">
      <c r="A371" s="1"/>
      <c r="B371" s="1" t="s">
        <v>72</v>
      </c>
      <c r="C371" s="1">
        <v>1</v>
      </c>
      <c r="D371" s="1">
        <v>10</v>
      </c>
      <c r="E371" s="1"/>
      <c r="F371" s="1"/>
      <c r="G371" s="5">
        <f t="shared" ref="G371:G372" si="79">4000*D371+5600*E371+4000*F371</f>
        <v>40000</v>
      </c>
      <c r="H371" s="5">
        <f t="shared" si="75"/>
        <v>40000</v>
      </c>
    </row>
    <row r="372" spans="1:8" x14ac:dyDescent="0.7">
      <c r="A372" s="1"/>
      <c r="B372" s="1" t="s">
        <v>62</v>
      </c>
      <c r="C372" s="1">
        <v>1</v>
      </c>
      <c r="D372" s="1">
        <v>6</v>
      </c>
      <c r="E372" s="1"/>
      <c r="F372" s="1">
        <v>2</v>
      </c>
      <c r="G372" s="5">
        <f t="shared" si="79"/>
        <v>32000</v>
      </c>
      <c r="H372" s="5">
        <f t="shared" si="75"/>
        <v>32000</v>
      </c>
    </row>
    <row r="373" spans="1:8" x14ac:dyDescent="0.7">
      <c r="A373" s="1"/>
      <c r="B373" s="1" t="s">
        <v>253</v>
      </c>
      <c r="C373" s="1">
        <v>0.03</v>
      </c>
      <c r="D373" s="1"/>
      <c r="E373" s="1"/>
      <c r="F373" s="1"/>
      <c r="G373" s="5"/>
      <c r="H373" s="5">
        <f>(H367+H368+H369+H370+H371+H372)*C373</f>
        <v>13290</v>
      </c>
    </row>
    <row r="374" spans="1:8" x14ac:dyDescent="0.7">
      <c r="A374" s="2"/>
      <c r="B374" s="7" t="s">
        <v>80</v>
      </c>
      <c r="C374" s="1">
        <f>SUM(C367:C372)</f>
        <v>15</v>
      </c>
      <c r="D374" s="3"/>
      <c r="E374" s="1" t="s">
        <v>8</v>
      </c>
      <c r="F374" s="1"/>
      <c r="G374" s="5"/>
      <c r="H374" s="5">
        <f t="shared" ref="H374" si="80">H367+H368+H369+H370+H371+H372+H373</f>
        <v>456290</v>
      </c>
    </row>
    <row r="375" spans="1:8" x14ac:dyDescent="0.7">
      <c r="D375" s="4"/>
      <c r="E375" s="1" t="s">
        <v>9</v>
      </c>
      <c r="F375" s="1"/>
      <c r="G375" s="5"/>
      <c r="H375" s="5">
        <f t="shared" ref="H375" si="81">H374*0.1</f>
        <v>45629</v>
      </c>
    </row>
    <row r="376" spans="1:8" x14ac:dyDescent="0.7">
      <c r="D376" s="4"/>
      <c r="E376" s="1" t="s">
        <v>10</v>
      </c>
      <c r="F376" s="1"/>
      <c r="G376" s="5"/>
      <c r="H376" s="5">
        <f t="shared" ref="H376" si="82">H374+H375</f>
        <v>501919</v>
      </c>
    </row>
    <row r="378" spans="1:8" x14ac:dyDescent="0.7">
      <c r="A378" s="1" t="s">
        <v>4</v>
      </c>
      <c r="B378" s="1" t="s">
        <v>0</v>
      </c>
      <c r="C378" s="1" t="s">
        <v>1</v>
      </c>
      <c r="D378" s="1" t="s">
        <v>6</v>
      </c>
      <c r="E378" s="1" t="s">
        <v>7</v>
      </c>
      <c r="F378" s="1" t="s">
        <v>166</v>
      </c>
      <c r="G378" s="5"/>
      <c r="H378" s="1" t="s">
        <v>3</v>
      </c>
    </row>
    <row r="379" spans="1:8" x14ac:dyDescent="0.7">
      <c r="A379" s="1" t="s">
        <v>73</v>
      </c>
      <c r="B379" s="1" t="s">
        <v>70</v>
      </c>
      <c r="C379" s="1">
        <v>1</v>
      </c>
      <c r="D379" s="1">
        <v>10</v>
      </c>
      <c r="E379" s="1"/>
      <c r="F379" s="1"/>
      <c r="G379" s="5">
        <f>3500*D379+4900*E379+3500*F379</f>
        <v>35000</v>
      </c>
      <c r="H379" s="5">
        <f t="shared" ref="H379:H384" si="83">G379*C379</f>
        <v>35000</v>
      </c>
    </row>
    <row r="380" spans="1:8" x14ac:dyDescent="0.7">
      <c r="A380" s="1"/>
      <c r="B380" s="1" t="s">
        <v>71</v>
      </c>
      <c r="C380" s="1">
        <v>4</v>
      </c>
      <c r="D380" s="1">
        <v>6</v>
      </c>
      <c r="E380" s="1"/>
      <c r="F380" s="1">
        <v>2</v>
      </c>
      <c r="G380" s="5">
        <f t="shared" ref="G380:G381" si="84">3500*D380+4900*E380+3500*F380</f>
        <v>28000</v>
      </c>
      <c r="H380" s="5">
        <f t="shared" si="83"/>
        <v>112000</v>
      </c>
    </row>
    <row r="381" spans="1:8" x14ac:dyDescent="0.7">
      <c r="A381" s="1"/>
      <c r="B381" s="1"/>
      <c r="C381" s="1"/>
      <c r="D381" s="1"/>
      <c r="E381" s="1"/>
      <c r="F381" s="1"/>
      <c r="G381" s="5">
        <f t="shared" si="84"/>
        <v>0</v>
      </c>
      <c r="H381" s="5">
        <f t="shared" si="83"/>
        <v>0</v>
      </c>
    </row>
    <row r="382" spans="1:8" x14ac:dyDescent="0.7">
      <c r="A382" s="1"/>
      <c r="B382" s="1" t="s">
        <v>62</v>
      </c>
      <c r="C382" s="1">
        <v>2</v>
      </c>
      <c r="D382" s="1">
        <v>6</v>
      </c>
      <c r="E382" s="1"/>
      <c r="F382" s="1">
        <v>2</v>
      </c>
      <c r="G382" s="5">
        <f>4000*D382+5600*E382+4000*F382</f>
        <v>32000</v>
      </c>
      <c r="H382" s="5">
        <f t="shared" si="83"/>
        <v>64000</v>
      </c>
    </row>
    <row r="383" spans="1:8" x14ac:dyDescent="0.7">
      <c r="A383" s="1"/>
      <c r="B383" s="1"/>
      <c r="C383" s="1"/>
      <c r="D383" s="1"/>
      <c r="E383" s="1"/>
      <c r="F383" s="1"/>
      <c r="G383" s="5">
        <f>4000*D383+5600*E383</f>
        <v>0</v>
      </c>
      <c r="H383" s="5">
        <f t="shared" si="83"/>
        <v>0</v>
      </c>
    </row>
    <row r="384" spans="1:8" x14ac:dyDescent="0.7">
      <c r="A384" s="1"/>
      <c r="B384" s="1"/>
      <c r="C384" s="1"/>
      <c r="D384" s="1"/>
      <c r="E384" s="1"/>
      <c r="F384" s="1"/>
      <c r="G384" s="5">
        <f>4000*D384+5600*E384</f>
        <v>0</v>
      </c>
      <c r="H384" s="5">
        <f t="shared" si="83"/>
        <v>0</v>
      </c>
    </row>
    <row r="385" spans="1:8" x14ac:dyDescent="0.7">
      <c r="A385" s="1"/>
      <c r="B385" s="1" t="s">
        <v>253</v>
      </c>
      <c r="C385" s="1">
        <v>0.04</v>
      </c>
      <c r="D385" s="1"/>
      <c r="E385" s="1"/>
      <c r="F385" s="1"/>
      <c r="G385" s="5"/>
      <c r="H385" s="5">
        <f>(H379+H380+H381+H382+H383+H384)*C385</f>
        <v>8440</v>
      </c>
    </row>
    <row r="386" spans="1:8" x14ac:dyDescent="0.7">
      <c r="A386" s="2"/>
      <c r="B386" s="7" t="s">
        <v>80</v>
      </c>
      <c r="C386" s="1">
        <f>SUM(C379:C384)</f>
        <v>7</v>
      </c>
      <c r="D386" s="3"/>
      <c r="E386" s="1" t="s">
        <v>8</v>
      </c>
      <c r="F386" s="1"/>
      <c r="G386" s="5"/>
      <c r="H386" s="5">
        <f t="shared" ref="H386" si="85">H379+H380+H381+H382+H383+H384+H385</f>
        <v>219440</v>
      </c>
    </row>
    <row r="387" spans="1:8" x14ac:dyDescent="0.7">
      <c r="D387" s="4"/>
      <c r="E387" s="1" t="s">
        <v>9</v>
      </c>
      <c r="F387" s="1"/>
      <c r="G387" s="5"/>
      <c r="H387" s="5">
        <f t="shared" ref="H387" si="86">H386*0.1</f>
        <v>21944</v>
      </c>
    </row>
    <row r="388" spans="1:8" x14ac:dyDescent="0.7">
      <c r="D388" s="4"/>
      <c r="E388" s="1" t="s">
        <v>10</v>
      </c>
      <c r="F388" s="1"/>
      <c r="G388" s="5"/>
      <c r="H388" s="5">
        <f t="shared" ref="H388" si="87">H386+H387</f>
        <v>241384</v>
      </c>
    </row>
    <row r="390" spans="1:8" x14ac:dyDescent="0.7">
      <c r="A390" s="1" t="s">
        <v>4</v>
      </c>
      <c r="B390" s="1" t="s">
        <v>0</v>
      </c>
      <c r="C390" s="1" t="s">
        <v>1</v>
      </c>
      <c r="D390" s="1" t="s">
        <v>6</v>
      </c>
      <c r="E390" s="1" t="s">
        <v>7</v>
      </c>
      <c r="F390" s="1" t="s">
        <v>166</v>
      </c>
      <c r="G390" s="5"/>
      <c r="H390" s="1" t="s">
        <v>3</v>
      </c>
    </row>
    <row r="391" spans="1:8" x14ac:dyDescent="0.7">
      <c r="A391" s="1" t="s">
        <v>84</v>
      </c>
      <c r="B391" s="1" t="s">
        <v>71</v>
      </c>
      <c r="C391" s="1">
        <v>3</v>
      </c>
      <c r="D391" s="1">
        <v>6</v>
      </c>
      <c r="E391" s="1"/>
      <c r="F391" s="1">
        <v>2</v>
      </c>
      <c r="G391" s="5">
        <f>3500*D391+4900*E391+3500*F391</f>
        <v>28000</v>
      </c>
      <c r="H391" s="5">
        <f t="shared" ref="H391:H396" si="88">G391*C391</f>
        <v>84000</v>
      </c>
    </row>
    <row r="392" spans="1:8" x14ac:dyDescent="0.7">
      <c r="A392" s="1"/>
      <c r="B392" s="1" t="s">
        <v>185</v>
      </c>
      <c r="C392" s="1">
        <v>2</v>
      </c>
      <c r="D392" s="1">
        <v>5</v>
      </c>
      <c r="E392" s="1"/>
      <c r="F392" s="1">
        <v>3</v>
      </c>
      <c r="G392" s="5">
        <f>3500*D392+4900*E392+3500*F392</f>
        <v>28000</v>
      </c>
      <c r="H392" s="5">
        <f t="shared" si="88"/>
        <v>56000</v>
      </c>
    </row>
    <row r="393" spans="1:8" x14ac:dyDescent="0.7">
      <c r="A393" s="1"/>
      <c r="B393" s="1"/>
      <c r="C393" s="1"/>
      <c r="D393" s="1"/>
      <c r="E393" s="1"/>
      <c r="F393" s="1"/>
      <c r="G393" s="5">
        <f>3500*D393+4900*E393</f>
        <v>0</v>
      </c>
      <c r="H393" s="5">
        <f t="shared" si="88"/>
        <v>0</v>
      </c>
    </row>
    <row r="394" spans="1:8" x14ac:dyDescent="0.7">
      <c r="A394" s="1"/>
      <c r="B394" s="1" t="s">
        <v>74</v>
      </c>
      <c r="C394" s="1">
        <v>2</v>
      </c>
      <c r="D394" s="1">
        <v>6</v>
      </c>
      <c r="E394" s="1"/>
      <c r="F394" s="1">
        <v>2</v>
      </c>
      <c r="G394" s="5">
        <f>4000*D394+5600*E394+4000*F394</f>
        <v>32000</v>
      </c>
      <c r="H394" s="5">
        <f t="shared" si="88"/>
        <v>64000</v>
      </c>
    </row>
    <row r="395" spans="1:8" x14ac:dyDescent="0.7">
      <c r="A395" s="1"/>
      <c r="B395" s="1"/>
      <c r="C395" s="1"/>
      <c r="D395" s="1"/>
      <c r="E395" s="1"/>
      <c r="F395" s="1"/>
      <c r="G395" s="5">
        <f>4000*D395+5600*E395</f>
        <v>0</v>
      </c>
      <c r="H395" s="5">
        <f t="shared" si="88"/>
        <v>0</v>
      </c>
    </row>
    <row r="396" spans="1:8" x14ac:dyDescent="0.7">
      <c r="A396" s="1"/>
      <c r="B396" s="1"/>
      <c r="C396" s="1"/>
      <c r="D396" s="1"/>
      <c r="E396" s="1"/>
      <c r="F396" s="1"/>
      <c r="G396" s="5">
        <f>4000*D396+5600*E396</f>
        <v>0</v>
      </c>
      <c r="H396" s="5">
        <f t="shared" si="88"/>
        <v>0</v>
      </c>
    </row>
    <row r="397" spans="1:8" x14ac:dyDescent="0.7">
      <c r="A397" s="1"/>
      <c r="B397" s="1" t="s">
        <v>253</v>
      </c>
      <c r="C397" s="1">
        <v>0.04</v>
      </c>
      <c r="D397" s="1"/>
      <c r="E397" s="1"/>
      <c r="F397" s="1"/>
      <c r="G397" s="5"/>
      <c r="H397" s="5">
        <f>(H391+H392+H393+H394+H395+H396)*C397</f>
        <v>8160</v>
      </c>
    </row>
    <row r="398" spans="1:8" x14ac:dyDescent="0.7">
      <c r="A398" s="2"/>
      <c r="B398" s="7" t="s">
        <v>80</v>
      </c>
      <c r="C398" s="1">
        <f>SUM(C391:C396)</f>
        <v>7</v>
      </c>
      <c r="D398" s="3"/>
      <c r="E398" s="1" t="s">
        <v>8</v>
      </c>
      <c r="F398" s="1"/>
      <c r="G398" s="5"/>
      <c r="H398" s="5">
        <f t="shared" ref="H398" si="89">H391+H392+H393+H394+H395+H396+H397</f>
        <v>212160</v>
      </c>
    </row>
    <row r="399" spans="1:8" x14ac:dyDescent="0.7">
      <c r="D399" s="4"/>
      <c r="E399" s="1" t="s">
        <v>9</v>
      </c>
      <c r="F399" s="1"/>
      <c r="G399" s="5"/>
      <c r="H399" s="5">
        <f t="shared" ref="H399" si="90">H398*0.1</f>
        <v>21216</v>
      </c>
    </row>
    <row r="400" spans="1:8" x14ac:dyDescent="0.7">
      <c r="D400" s="4"/>
      <c r="E400" s="1" t="s">
        <v>10</v>
      </c>
      <c r="F400" s="1"/>
      <c r="G400" s="5"/>
      <c r="H400" s="5">
        <f t="shared" ref="H400" si="91">H398+H399</f>
        <v>233376</v>
      </c>
    </row>
    <row r="402" spans="1:8" x14ac:dyDescent="0.7">
      <c r="A402" s="1" t="s">
        <v>4</v>
      </c>
      <c r="B402" s="1" t="s">
        <v>0</v>
      </c>
      <c r="C402" s="1" t="s">
        <v>1</v>
      </c>
      <c r="D402" s="1" t="s">
        <v>6</v>
      </c>
      <c r="E402" s="1" t="s">
        <v>7</v>
      </c>
      <c r="F402" s="1" t="s">
        <v>166</v>
      </c>
      <c r="G402" s="5"/>
      <c r="H402" s="1" t="s">
        <v>3</v>
      </c>
    </row>
    <row r="403" spans="1:8" x14ac:dyDescent="0.7">
      <c r="A403" s="1" t="s">
        <v>75</v>
      </c>
      <c r="B403" s="1" t="s">
        <v>60</v>
      </c>
      <c r="C403" s="1">
        <v>8</v>
      </c>
      <c r="D403" s="1">
        <v>6</v>
      </c>
      <c r="E403" s="1">
        <v>1</v>
      </c>
      <c r="F403" s="1">
        <v>1</v>
      </c>
      <c r="G403" s="5">
        <f>3500*D403+4900*E403+3500*F403</f>
        <v>29400</v>
      </c>
      <c r="H403" s="5">
        <f t="shared" ref="H403:H408" si="92">G403*C403</f>
        <v>235200</v>
      </c>
    </row>
    <row r="404" spans="1:8" x14ac:dyDescent="0.7">
      <c r="A404" s="1"/>
      <c r="B404" s="1"/>
      <c r="C404" s="1"/>
      <c r="D404" s="1"/>
      <c r="E404" s="1"/>
      <c r="F404" s="1"/>
      <c r="G404" s="5">
        <f>3500*D404+4900*E404</f>
        <v>0</v>
      </c>
      <c r="H404" s="5">
        <f t="shared" si="92"/>
        <v>0</v>
      </c>
    </row>
    <row r="405" spans="1:8" x14ac:dyDescent="0.7">
      <c r="A405" s="1"/>
      <c r="B405" s="1"/>
      <c r="C405" s="1"/>
      <c r="D405" s="1"/>
      <c r="E405" s="1"/>
      <c r="F405" s="1"/>
      <c r="G405" s="5">
        <f>3500*D405+4900*E405</f>
        <v>0</v>
      </c>
      <c r="H405" s="5">
        <f t="shared" si="92"/>
        <v>0</v>
      </c>
    </row>
    <row r="406" spans="1:8" x14ac:dyDescent="0.7">
      <c r="A406" s="1"/>
      <c r="B406" s="1"/>
      <c r="C406" s="1"/>
      <c r="D406" s="1"/>
      <c r="E406" s="1"/>
      <c r="F406" s="1"/>
      <c r="G406" s="5"/>
      <c r="H406" s="5">
        <f t="shared" si="92"/>
        <v>0</v>
      </c>
    </row>
    <row r="407" spans="1:8" x14ac:dyDescent="0.7">
      <c r="A407" s="1"/>
      <c r="B407" s="1" t="s">
        <v>186</v>
      </c>
      <c r="C407" s="1">
        <v>1</v>
      </c>
      <c r="D407" s="1">
        <v>6</v>
      </c>
      <c r="E407" s="1">
        <v>1</v>
      </c>
      <c r="F407" s="1">
        <v>1</v>
      </c>
      <c r="G407" s="5">
        <f>4000*D407+5600*E407+4000*F407</f>
        <v>33600</v>
      </c>
      <c r="H407" s="5">
        <f t="shared" si="92"/>
        <v>33600</v>
      </c>
    </row>
    <row r="408" spans="1:8" x14ac:dyDescent="0.7">
      <c r="A408" s="1"/>
      <c r="B408" s="1" t="s">
        <v>187</v>
      </c>
      <c r="C408" s="1">
        <v>1</v>
      </c>
      <c r="D408" s="1">
        <v>6</v>
      </c>
      <c r="E408" s="1"/>
      <c r="F408" s="1">
        <v>2</v>
      </c>
      <c r="G408" s="5">
        <f>4000*D408+5600*E408+4000*F408</f>
        <v>32000</v>
      </c>
      <c r="H408" s="5">
        <f t="shared" si="92"/>
        <v>32000</v>
      </c>
    </row>
    <row r="409" spans="1:8" x14ac:dyDescent="0.7">
      <c r="A409" s="1"/>
      <c r="B409" s="1" t="s">
        <v>253</v>
      </c>
      <c r="C409" s="1">
        <v>0.03</v>
      </c>
      <c r="D409" s="1"/>
      <c r="E409" s="1"/>
      <c r="F409" s="1"/>
      <c r="G409" s="5"/>
      <c r="H409" s="5">
        <f>(H403+H404+H405+H406+H407+H408)*C409</f>
        <v>9024</v>
      </c>
    </row>
    <row r="410" spans="1:8" ht="18" thickBot="1" x14ac:dyDescent="0.75">
      <c r="A410" s="17"/>
      <c r="B410" s="17"/>
      <c r="C410" s="17"/>
      <c r="D410" s="17"/>
      <c r="E410" s="17"/>
      <c r="F410" s="17"/>
      <c r="G410" s="18">
        <f>4000*D410+5600*E410</f>
        <v>0</v>
      </c>
      <c r="H410" s="18">
        <f t="shared" ref="H410:H411" si="93">G410*C410</f>
        <v>0</v>
      </c>
    </row>
    <row r="411" spans="1:8" x14ac:dyDescent="0.7">
      <c r="A411" s="22" t="s">
        <v>177</v>
      </c>
      <c r="B411" s="23" t="s">
        <v>178</v>
      </c>
      <c r="C411" s="23">
        <v>8</v>
      </c>
      <c r="D411" s="23"/>
      <c r="E411" s="23"/>
      <c r="F411" s="23"/>
      <c r="G411" s="24">
        <v>21000</v>
      </c>
      <c r="H411" s="25">
        <f t="shared" si="93"/>
        <v>168000</v>
      </c>
    </row>
    <row r="412" spans="1:8" ht="18" thickBot="1" x14ac:dyDescent="0.75">
      <c r="A412" s="26"/>
      <c r="B412" s="27" t="s">
        <v>179</v>
      </c>
      <c r="C412" s="27"/>
      <c r="D412" s="27"/>
      <c r="E412" s="27"/>
      <c r="F412" s="27"/>
      <c r="G412" s="28">
        <v>3800</v>
      </c>
      <c r="H412" s="29">
        <v>3800</v>
      </c>
    </row>
    <row r="413" spans="1:8" x14ac:dyDescent="0.7">
      <c r="B413" s="19" t="s">
        <v>80</v>
      </c>
      <c r="C413" s="20">
        <f>SUM(C403:C408)</f>
        <v>10</v>
      </c>
      <c r="D413" s="4"/>
      <c r="E413" s="20" t="s">
        <v>8</v>
      </c>
      <c r="F413" s="20"/>
      <c r="G413" s="21"/>
      <c r="H413" s="21">
        <f>H403+H404+H405+H406+H407+H408+H409+H411+H412</f>
        <v>481624</v>
      </c>
    </row>
    <row r="414" spans="1:8" x14ac:dyDescent="0.7">
      <c r="D414" s="4"/>
      <c r="E414" s="1" t="s">
        <v>9</v>
      </c>
      <c r="F414" s="1"/>
      <c r="G414" s="5"/>
      <c r="H414" s="5">
        <f t="shared" ref="H414" si="94">H413*0.1</f>
        <v>48162.400000000001</v>
      </c>
    </row>
    <row r="415" spans="1:8" x14ac:dyDescent="0.7">
      <c r="D415" s="4"/>
      <c r="E415" s="1" t="s">
        <v>10</v>
      </c>
      <c r="F415" s="1"/>
      <c r="G415" s="5"/>
      <c r="H415" s="5">
        <f t="shared" ref="H415" si="95">H413+H414</f>
        <v>529786.4</v>
      </c>
    </row>
    <row r="417" spans="1:8" x14ac:dyDescent="0.7">
      <c r="A417" s="1" t="s">
        <v>4</v>
      </c>
      <c r="B417" s="1" t="s">
        <v>0</v>
      </c>
      <c r="C417" s="1" t="s">
        <v>1</v>
      </c>
      <c r="D417" s="1" t="s">
        <v>6</v>
      </c>
      <c r="E417" s="1" t="s">
        <v>7</v>
      </c>
      <c r="F417" s="1" t="s">
        <v>166</v>
      </c>
      <c r="G417" s="5"/>
      <c r="H417" s="1" t="s">
        <v>3</v>
      </c>
    </row>
    <row r="418" spans="1:8" x14ac:dyDescent="0.7">
      <c r="A418" s="1" t="s">
        <v>76</v>
      </c>
      <c r="B418" s="1" t="s">
        <v>71</v>
      </c>
      <c r="C418" s="1">
        <v>3</v>
      </c>
      <c r="D418" s="1">
        <v>6</v>
      </c>
      <c r="E418" s="1"/>
      <c r="F418" s="1">
        <v>2</v>
      </c>
      <c r="G418" s="5">
        <f>3500*D418+4900*E418+3500*F418</f>
        <v>28000</v>
      </c>
      <c r="H418" s="5">
        <f t="shared" ref="H418:H423" si="96">G418*C418</f>
        <v>84000</v>
      </c>
    </row>
    <row r="419" spans="1:8" x14ac:dyDescent="0.7">
      <c r="A419" s="1"/>
      <c r="B419" s="1" t="s">
        <v>70</v>
      </c>
      <c r="C419" s="1">
        <v>1</v>
      </c>
      <c r="D419" s="1">
        <v>10</v>
      </c>
      <c r="E419" s="1"/>
      <c r="F419" s="1"/>
      <c r="G419" s="5">
        <f>3500*D419+4900*E419</f>
        <v>35000</v>
      </c>
      <c r="H419" s="5">
        <f t="shared" si="96"/>
        <v>35000</v>
      </c>
    </row>
    <row r="420" spans="1:8" x14ac:dyDescent="0.7">
      <c r="A420" s="1"/>
      <c r="B420" s="1"/>
      <c r="C420" s="1"/>
      <c r="D420" s="1"/>
      <c r="E420" s="1"/>
      <c r="F420" s="1"/>
      <c r="G420" s="5">
        <f>3500*D420+4900*E420</f>
        <v>0</v>
      </c>
      <c r="H420" s="5">
        <f t="shared" si="96"/>
        <v>0</v>
      </c>
    </row>
    <row r="421" spans="1:8" x14ac:dyDescent="0.7">
      <c r="A421" s="1"/>
      <c r="B421" s="1" t="s">
        <v>72</v>
      </c>
      <c r="C421" s="1">
        <v>1</v>
      </c>
      <c r="D421" s="1">
        <v>10</v>
      </c>
      <c r="E421" s="1"/>
      <c r="F421" s="1"/>
      <c r="G421" s="5">
        <f>4000*D421+5600*E421</f>
        <v>40000</v>
      </c>
      <c r="H421" s="5">
        <f t="shared" si="96"/>
        <v>40000</v>
      </c>
    </row>
    <row r="422" spans="1:8" x14ac:dyDescent="0.7">
      <c r="A422" s="1"/>
      <c r="B422" s="1"/>
      <c r="C422" s="1"/>
      <c r="D422" s="1"/>
      <c r="E422" s="1"/>
      <c r="F422" s="1"/>
      <c r="G422" s="5">
        <f>4000*D422+5600*E422</f>
        <v>0</v>
      </c>
      <c r="H422" s="5">
        <f t="shared" si="96"/>
        <v>0</v>
      </c>
    </row>
    <row r="423" spans="1:8" x14ac:dyDescent="0.7">
      <c r="A423" s="1"/>
      <c r="B423" s="1"/>
      <c r="C423" s="1"/>
      <c r="D423" s="1"/>
      <c r="E423" s="1"/>
      <c r="F423" s="1"/>
      <c r="G423" s="5">
        <f>4000*D423+5600*E423</f>
        <v>0</v>
      </c>
      <c r="H423" s="5">
        <f t="shared" si="96"/>
        <v>0</v>
      </c>
    </row>
    <row r="424" spans="1:8" x14ac:dyDescent="0.7">
      <c r="A424" s="1"/>
      <c r="B424" s="1" t="s">
        <v>253</v>
      </c>
      <c r="C424" s="1">
        <v>0.03</v>
      </c>
      <c r="D424" s="1"/>
      <c r="E424" s="1"/>
      <c r="F424" s="1"/>
      <c r="G424" s="5"/>
      <c r="H424" s="5">
        <f>(H418+H419+H420+H421+H422+H423)*C424</f>
        <v>4770</v>
      </c>
    </row>
    <row r="425" spans="1:8" x14ac:dyDescent="0.7">
      <c r="A425" s="2"/>
      <c r="B425" s="7" t="s">
        <v>80</v>
      </c>
      <c r="C425" s="1">
        <f>SUM(C418:C421)</f>
        <v>5</v>
      </c>
      <c r="D425" s="3"/>
      <c r="E425" s="1" t="s">
        <v>8</v>
      </c>
      <c r="F425" s="1"/>
      <c r="G425" s="5"/>
      <c r="H425" s="5">
        <f t="shared" ref="H425" si="97">H418+H419+H420+H421+H422+H423+H424</f>
        <v>163770</v>
      </c>
    </row>
    <row r="426" spans="1:8" x14ac:dyDescent="0.7">
      <c r="D426" s="4"/>
      <c r="E426" s="1" t="s">
        <v>9</v>
      </c>
      <c r="F426" s="1"/>
      <c r="G426" s="5"/>
      <c r="H426" s="5">
        <f t="shared" ref="H426" si="98">H425*0.1</f>
        <v>16377</v>
      </c>
    </row>
    <row r="427" spans="1:8" x14ac:dyDescent="0.7">
      <c r="D427" s="4"/>
      <c r="E427" s="1" t="s">
        <v>10</v>
      </c>
      <c r="F427" s="1"/>
      <c r="G427" s="5"/>
      <c r="H427" s="5">
        <f t="shared" ref="H427" si="99">H425+H426</f>
        <v>180147</v>
      </c>
    </row>
    <row r="429" spans="1:8" x14ac:dyDescent="0.7">
      <c r="A429" s="1" t="s">
        <v>4</v>
      </c>
      <c r="B429" s="1" t="s">
        <v>0</v>
      </c>
      <c r="C429" s="1" t="s">
        <v>1</v>
      </c>
      <c r="D429" s="1" t="s">
        <v>6</v>
      </c>
      <c r="E429" s="1" t="s">
        <v>7</v>
      </c>
      <c r="F429" s="1" t="s">
        <v>166</v>
      </c>
      <c r="G429" s="5"/>
      <c r="H429" s="1" t="s">
        <v>3</v>
      </c>
    </row>
    <row r="430" spans="1:8" x14ac:dyDescent="0.7">
      <c r="A430" s="1" t="s">
        <v>77</v>
      </c>
      <c r="B430" s="1" t="s">
        <v>188</v>
      </c>
      <c r="C430" s="1">
        <v>2</v>
      </c>
      <c r="D430" s="1">
        <v>6</v>
      </c>
      <c r="E430" s="1"/>
      <c r="F430" s="1">
        <v>2</v>
      </c>
      <c r="G430" s="5">
        <f>3500*D430+4900*E430+3500*F430</f>
        <v>28000</v>
      </c>
      <c r="H430" s="5">
        <f t="shared" ref="H430:H436" si="100">G430*C430</f>
        <v>56000</v>
      </c>
    </row>
    <row r="431" spans="1:8" x14ac:dyDescent="0.7">
      <c r="A431" s="1"/>
      <c r="B431" s="1" t="s">
        <v>189</v>
      </c>
      <c r="C431" s="1">
        <v>3</v>
      </c>
      <c r="D431" s="1">
        <v>10</v>
      </c>
      <c r="E431" s="1"/>
      <c r="F431" s="1"/>
      <c r="G431" s="5">
        <f>3500*D431+4900*E431+3500*F431</f>
        <v>35000</v>
      </c>
      <c r="H431" s="5">
        <f t="shared" si="100"/>
        <v>105000</v>
      </c>
    </row>
    <row r="432" spans="1:8" x14ac:dyDescent="0.7">
      <c r="A432" s="1"/>
      <c r="B432" s="1" t="s">
        <v>185</v>
      </c>
      <c r="C432" s="1">
        <v>6</v>
      </c>
      <c r="D432" s="1">
        <v>5</v>
      </c>
      <c r="E432" s="1"/>
      <c r="F432" s="1">
        <v>3</v>
      </c>
      <c r="G432" s="5">
        <f>3500*D432+4900*E432+3500*F432</f>
        <v>28000</v>
      </c>
      <c r="H432" s="5">
        <f t="shared" si="100"/>
        <v>168000</v>
      </c>
    </row>
    <row r="433" spans="1:8" x14ac:dyDescent="0.7">
      <c r="A433" s="1"/>
      <c r="B433" s="1"/>
      <c r="C433" s="1"/>
      <c r="D433" s="1"/>
      <c r="E433" s="1"/>
      <c r="F433" s="1"/>
      <c r="G433" s="5">
        <f>3500*D433+4900*E433</f>
        <v>0</v>
      </c>
      <c r="H433" s="5">
        <f t="shared" si="100"/>
        <v>0</v>
      </c>
    </row>
    <row r="434" spans="1:8" x14ac:dyDescent="0.7">
      <c r="A434" s="1"/>
      <c r="B434" s="1" t="s">
        <v>161</v>
      </c>
      <c r="C434" s="1">
        <v>4</v>
      </c>
      <c r="D434" s="1">
        <v>5</v>
      </c>
      <c r="E434" s="1"/>
      <c r="F434" s="1">
        <v>3</v>
      </c>
      <c r="G434" s="5">
        <f>4000*D434+5600*E434+4000*F434</f>
        <v>32000</v>
      </c>
      <c r="H434" s="5">
        <f t="shared" si="100"/>
        <v>128000</v>
      </c>
    </row>
    <row r="435" spans="1:8" x14ac:dyDescent="0.7">
      <c r="A435" s="1"/>
      <c r="B435" s="1"/>
      <c r="C435" s="1"/>
      <c r="D435" s="1"/>
      <c r="E435" s="1"/>
      <c r="F435" s="1"/>
      <c r="G435" s="5">
        <f>4000*D435+5600*E435+4000*F435</f>
        <v>0</v>
      </c>
      <c r="H435" s="5">
        <f t="shared" si="100"/>
        <v>0</v>
      </c>
    </row>
    <row r="436" spans="1:8" x14ac:dyDescent="0.7">
      <c r="A436" s="1"/>
      <c r="B436" s="1"/>
      <c r="C436" s="1"/>
      <c r="D436" s="1"/>
      <c r="E436" s="1"/>
      <c r="F436" s="1"/>
      <c r="G436" s="5">
        <f>4000*D436+5600*E436</f>
        <v>0</v>
      </c>
      <c r="H436" s="5">
        <f t="shared" si="100"/>
        <v>0</v>
      </c>
    </row>
    <row r="437" spans="1:8" x14ac:dyDescent="0.7">
      <c r="A437" s="1"/>
      <c r="B437" s="1" t="s">
        <v>255</v>
      </c>
      <c r="C437" s="1">
        <v>0.04</v>
      </c>
      <c r="D437" s="1"/>
      <c r="E437" s="1"/>
      <c r="F437" s="1"/>
      <c r="G437" s="5"/>
      <c r="H437" s="5">
        <f>(H430+H431+H432+H433+H434+H435+H436)*C437</f>
        <v>18280</v>
      </c>
    </row>
    <row r="438" spans="1:8" x14ac:dyDescent="0.7">
      <c r="A438" s="2"/>
      <c r="B438" s="7" t="s">
        <v>80</v>
      </c>
      <c r="C438" s="1">
        <f>SUM(C430:C434)</f>
        <v>15</v>
      </c>
      <c r="D438" s="3"/>
      <c r="E438" s="1" t="s">
        <v>8</v>
      </c>
      <c r="F438" s="1"/>
      <c r="G438" s="5"/>
      <c r="H438" s="5">
        <f>H430+H431+H432+H433+H434+H435+H436+H437</f>
        <v>475280</v>
      </c>
    </row>
    <row r="439" spans="1:8" x14ac:dyDescent="0.7">
      <c r="D439" s="4"/>
      <c r="E439" s="1" t="s">
        <v>9</v>
      </c>
      <c r="F439" s="1"/>
      <c r="G439" s="5"/>
      <c r="H439" s="5">
        <f t="shared" ref="H439" si="101">H438*0.1</f>
        <v>47528</v>
      </c>
    </row>
    <row r="440" spans="1:8" x14ac:dyDescent="0.7">
      <c r="D440" s="4"/>
      <c r="E440" s="1" t="s">
        <v>10</v>
      </c>
      <c r="F440" s="1"/>
      <c r="G440" s="5"/>
      <c r="H440" s="5">
        <f t="shared" ref="H440" si="102">H438+H439</f>
        <v>522808</v>
      </c>
    </row>
    <row r="442" spans="1:8" x14ac:dyDescent="0.7">
      <c r="A442" s="1" t="s">
        <v>4</v>
      </c>
      <c r="B442" s="1" t="s">
        <v>0</v>
      </c>
      <c r="C442" s="1" t="s">
        <v>1</v>
      </c>
      <c r="D442" s="1" t="s">
        <v>6</v>
      </c>
      <c r="E442" s="1" t="s">
        <v>7</v>
      </c>
      <c r="F442" s="1" t="s">
        <v>166</v>
      </c>
      <c r="G442" s="5"/>
      <c r="H442" s="1" t="s">
        <v>3</v>
      </c>
    </row>
    <row r="443" spans="1:8" x14ac:dyDescent="0.7">
      <c r="A443" s="1" t="s">
        <v>190</v>
      </c>
      <c r="B443" s="1" t="s">
        <v>143</v>
      </c>
      <c r="C443" s="1">
        <v>6</v>
      </c>
      <c r="D443" s="1">
        <v>7</v>
      </c>
      <c r="E443" s="1">
        <v>1</v>
      </c>
      <c r="F443" s="1"/>
      <c r="G443" s="5">
        <f>3500*D443+4900*E443+3500*F443</f>
        <v>29400</v>
      </c>
      <c r="H443" s="5">
        <f t="shared" ref="H443:H448" si="103">G443*C443</f>
        <v>176400</v>
      </c>
    </row>
    <row r="444" spans="1:8" x14ac:dyDescent="0.7">
      <c r="A444" s="1"/>
      <c r="B444" s="1"/>
      <c r="C444" s="1"/>
      <c r="D444" s="1"/>
      <c r="E444" s="1"/>
      <c r="F444" s="1"/>
      <c r="G444" s="5">
        <f>3500*D444+4900*E444</f>
        <v>0</v>
      </c>
      <c r="H444" s="5">
        <f t="shared" si="103"/>
        <v>0</v>
      </c>
    </row>
    <row r="445" spans="1:8" x14ac:dyDescent="0.7">
      <c r="A445" s="1"/>
      <c r="B445" s="1" t="s">
        <v>48</v>
      </c>
      <c r="C445" s="1">
        <v>2</v>
      </c>
      <c r="D445" s="1">
        <v>7</v>
      </c>
      <c r="E445" s="1">
        <v>1</v>
      </c>
      <c r="F445" s="1"/>
      <c r="G445" s="5">
        <f>4000*D445+5600*E445</f>
        <v>33600</v>
      </c>
      <c r="H445" s="5">
        <f t="shared" si="103"/>
        <v>67200</v>
      </c>
    </row>
    <row r="446" spans="1:8" x14ac:dyDescent="0.7">
      <c r="A446" s="1"/>
      <c r="B446" s="1"/>
      <c r="C446" s="1"/>
      <c r="D446" s="1"/>
      <c r="E446" s="1"/>
      <c r="F446" s="1"/>
      <c r="G446" s="5">
        <f>4000*D446+5600*E446+4000*F446</f>
        <v>0</v>
      </c>
      <c r="H446" s="5">
        <f t="shared" si="103"/>
        <v>0</v>
      </c>
    </row>
    <row r="447" spans="1:8" x14ac:dyDescent="0.7">
      <c r="A447" s="1"/>
      <c r="B447" s="1"/>
      <c r="C447" s="1"/>
      <c r="D447" s="1"/>
      <c r="E447" s="1"/>
      <c r="F447" s="1"/>
      <c r="G447" s="5">
        <f>4000*D447+5600*E447</f>
        <v>0</v>
      </c>
      <c r="H447" s="5">
        <f t="shared" si="103"/>
        <v>0</v>
      </c>
    </row>
    <row r="448" spans="1:8" x14ac:dyDescent="0.7">
      <c r="A448" s="1"/>
      <c r="B448" s="1"/>
      <c r="C448" s="1"/>
      <c r="D448" s="1"/>
      <c r="E448" s="1"/>
      <c r="F448" s="1"/>
      <c r="G448" s="5">
        <f>4000*D448+5600*E448</f>
        <v>0</v>
      </c>
      <c r="H448" s="5">
        <f t="shared" si="103"/>
        <v>0</v>
      </c>
    </row>
    <row r="449" spans="1:8" x14ac:dyDescent="0.7">
      <c r="A449" s="1"/>
      <c r="B449" s="1" t="s">
        <v>253</v>
      </c>
      <c r="C449" s="1">
        <v>0.04</v>
      </c>
      <c r="D449" s="1"/>
      <c r="E449" s="1"/>
      <c r="F449" s="1"/>
      <c r="G449" s="5"/>
      <c r="H449" s="5">
        <f>(H443+H444+H445+H446+H447+H448)*C449</f>
        <v>9744</v>
      </c>
    </row>
    <row r="450" spans="1:8" x14ac:dyDescent="0.7">
      <c r="A450" s="2"/>
      <c r="B450" s="7" t="s">
        <v>80</v>
      </c>
      <c r="C450" s="1">
        <f>SUM(C443:C448)</f>
        <v>8</v>
      </c>
      <c r="D450" s="3"/>
      <c r="E450" s="1" t="s">
        <v>8</v>
      </c>
      <c r="F450" s="1"/>
      <c r="G450" s="5"/>
      <c r="H450" s="5">
        <f t="shared" ref="H450" si="104">H443+H444+H445+H446+H447+H448+H449</f>
        <v>253344</v>
      </c>
    </row>
    <row r="451" spans="1:8" x14ac:dyDescent="0.7">
      <c r="D451" s="4"/>
      <c r="E451" s="1" t="s">
        <v>9</v>
      </c>
      <c r="F451" s="1"/>
      <c r="G451" s="5"/>
      <c r="H451" s="5">
        <f t="shared" ref="H451" si="105">H450*0.1</f>
        <v>25334.400000000001</v>
      </c>
    </row>
    <row r="452" spans="1:8" x14ac:dyDescent="0.7">
      <c r="D452" s="4"/>
      <c r="E452" s="1" t="s">
        <v>10</v>
      </c>
      <c r="F452" s="1"/>
      <c r="G452" s="5"/>
      <c r="H452" s="5">
        <f t="shared" ref="H452" si="106">H450+H451</f>
        <v>278678.40000000002</v>
      </c>
    </row>
    <row r="454" spans="1:8" x14ac:dyDescent="0.7">
      <c r="A454" s="1" t="s">
        <v>4</v>
      </c>
      <c r="B454" s="1" t="s">
        <v>0</v>
      </c>
      <c r="C454" s="1" t="s">
        <v>1</v>
      </c>
      <c r="D454" s="1" t="s">
        <v>6</v>
      </c>
      <c r="E454" s="1" t="s">
        <v>7</v>
      </c>
      <c r="F454" s="1" t="s">
        <v>166</v>
      </c>
      <c r="G454" s="5"/>
      <c r="H454" s="1" t="s">
        <v>3</v>
      </c>
    </row>
    <row r="455" spans="1:8" x14ac:dyDescent="0.7">
      <c r="A455" s="1" t="s">
        <v>79</v>
      </c>
      <c r="B455" s="1" t="s">
        <v>78</v>
      </c>
      <c r="C455" s="1">
        <v>10</v>
      </c>
      <c r="D455" s="1">
        <v>7</v>
      </c>
      <c r="E455" s="1"/>
      <c r="F455" s="1">
        <v>1</v>
      </c>
      <c r="G455" s="5">
        <f>3500*D455+4900*E455+3500*F455</f>
        <v>28000</v>
      </c>
      <c r="H455" s="5">
        <f t="shared" ref="H455:H460" si="107">G455*C455</f>
        <v>280000</v>
      </c>
    </row>
    <row r="456" spans="1:8" x14ac:dyDescent="0.7">
      <c r="A456" s="1"/>
      <c r="B456" s="1"/>
      <c r="C456" s="1"/>
      <c r="D456" s="1"/>
      <c r="E456" s="1"/>
      <c r="F456" s="1"/>
      <c r="G456" s="5">
        <f>3500*D456+4900*E456</f>
        <v>0</v>
      </c>
      <c r="H456" s="5">
        <f t="shared" si="107"/>
        <v>0</v>
      </c>
    </row>
    <row r="457" spans="1:8" x14ac:dyDescent="0.7">
      <c r="A457" s="1"/>
      <c r="B457" s="1"/>
      <c r="C457" s="1"/>
      <c r="D457" s="1"/>
      <c r="E457" s="1"/>
      <c r="F457" s="1"/>
      <c r="G457" s="5">
        <f>3500*D457+4900*E457</f>
        <v>0</v>
      </c>
      <c r="H457" s="5">
        <f t="shared" si="107"/>
        <v>0</v>
      </c>
    </row>
    <row r="458" spans="1:8" x14ac:dyDescent="0.7">
      <c r="A458" s="1"/>
      <c r="B458" s="1"/>
      <c r="C458" s="1"/>
      <c r="D458" s="1"/>
      <c r="E458" s="1"/>
      <c r="F458" s="1"/>
      <c r="G458" s="5">
        <f>4000*D458+5600*E458</f>
        <v>0</v>
      </c>
      <c r="H458" s="5">
        <f t="shared" si="107"/>
        <v>0</v>
      </c>
    </row>
    <row r="459" spans="1:8" x14ac:dyDescent="0.7">
      <c r="A459" s="1"/>
      <c r="B459" s="1"/>
      <c r="C459" s="1"/>
      <c r="D459" s="1"/>
      <c r="E459" s="1"/>
      <c r="F459" s="1"/>
      <c r="G459" s="5">
        <f>4000*D459+5600*E459</f>
        <v>0</v>
      </c>
      <c r="H459" s="5">
        <f t="shared" si="107"/>
        <v>0</v>
      </c>
    </row>
    <row r="460" spans="1:8" x14ac:dyDescent="0.7">
      <c r="A460" s="1"/>
      <c r="B460" s="1"/>
      <c r="C460" s="1"/>
      <c r="D460" s="1"/>
      <c r="E460" s="1"/>
      <c r="F460" s="1"/>
      <c r="G460" s="5">
        <f>4000*D460+5600*E460</f>
        <v>0</v>
      </c>
      <c r="H460" s="5">
        <f t="shared" si="107"/>
        <v>0</v>
      </c>
    </row>
    <row r="461" spans="1:8" x14ac:dyDescent="0.7">
      <c r="A461" s="1"/>
      <c r="B461" s="1" t="s">
        <v>253</v>
      </c>
      <c r="C461" s="1">
        <v>0.05</v>
      </c>
      <c r="D461" s="1"/>
      <c r="E461" s="1"/>
      <c r="F461" s="1"/>
      <c r="G461" s="5"/>
      <c r="H461" s="5">
        <f>(H455+H456+H457+H458+H459+H460)*C461</f>
        <v>14000</v>
      </c>
    </row>
    <row r="462" spans="1:8" x14ac:dyDescent="0.7">
      <c r="A462" s="2"/>
      <c r="B462" s="7" t="s">
        <v>80</v>
      </c>
      <c r="C462" s="1">
        <f>SUM(C455:C460)</f>
        <v>10</v>
      </c>
      <c r="D462" s="3"/>
      <c r="E462" s="1" t="s">
        <v>8</v>
      </c>
      <c r="F462" s="1"/>
      <c r="G462" s="5"/>
      <c r="H462" s="5">
        <f t="shared" ref="H462" si="108">H455+H456+H457+H458+H459+H460+H461</f>
        <v>294000</v>
      </c>
    </row>
    <row r="463" spans="1:8" x14ac:dyDescent="0.7">
      <c r="D463" s="4"/>
      <c r="E463" s="1" t="s">
        <v>9</v>
      </c>
      <c r="F463" s="1"/>
      <c r="G463" s="5"/>
      <c r="H463" s="5">
        <f t="shared" ref="H463" si="109">H462*0.1</f>
        <v>29400</v>
      </c>
    </row>
    <row r="464" spans="1:8" x14ac:dyDescent="0.7">
      <c r="D464" s="4"/>
      <c r="E464" s="1" t="s">
        <v>10</v>
      </c>
      <c r="F464" s="1"/>
      <c r="G464" s="5"/>
      <c r="H464" s="5">
        <f t="shared" ref="H464" si="110">H462+H463</f>
        <v>323400</v>
      </c>
    </row>
    <row r="466" spans="1:8" x14ac:dyDescent="0.7">
      <c r="A466" s="1" t="s">
        <v>4</v>
      </c>
      <c r="B466" s="1" t="s">
        <v>0</v>
      </c>
      <c r="C466" s="1" t="s">
        <v>1</v>
      </c>
      <c r="D466" s="1" t="s">
        <v>6</v>
      </c>
      <c r="E466" s="1" t="s">
        <v>7</v>
      </c>
      <c r="F466" s="1" t="s">
        <v>166</v>
      </c>
      <c r="G466" s="5"/>
      <c r="H466" s="1" t="s">
        <v>3</v>
      </c>
    </row>
    <row r="467" spans="1:8" x14ac:dyDescent="0.7">
      <c r="A467" s="1" t="s">
        <v>45</v>
      </c>
      <c r="B467" s="1" t="s">
        <v>143</v>
      </c>
      <c r="C467" s="1">
        <v>8</v>
      </c>
      <c r="D467" s="1">
        <v>7</v>
      </c>
      <c r="E467" s="1">
        <v>1</v>
      </c>
      <c r="F467" s="1"/>
      <c r="G467" s="5">
        <f>3500*D467+4900*E467+3500*F467</f>
        <v>29400</v>
      </c>
      <c r="H467" s="5">
        <f t="shared" ref="H467:H472" si="111">G467*C467</f>
        <v>235200</v>
      </c>
    </row>
    <row r="468" spans="1:8" x14ac:dyDescent="0.7">
      <c r="A468" s="1"/>
      <c r="B468" s="1"/>
      <c r="C468" s="1"/>
      <c r="D468" s="1"/>
      <c r="E468" s="1"/>
      <c r="F468" s="1"/>
      <c r="G468" s="5">
        <f>3500*D468+4900*E468</f>
        <v>0</v>
      </c>
      <c r="H468" s="5">
        <f t="shared" si="111"/>
        <v>0</v>
      </c>
    </row>
    <row r="469" spans="1:8" x14ac:dyDescent="0.7">
      <c r="A469" s="1"/>
      <c r="B469" s="1"/>
      <c r="C469" s="1"/>
      <c r="D469" s="1"/>
      <c r="E469" s="1"/>
      <c r="F469" s="1"/>
      <c r="G469" s="5">
        <f>3500*D469+4900*E469</f>
        <v>0</v>
      </c>
      <c r="H469" s="5">
        <f t="shared" si="111"/>
        <v>0</v>
      </c>
    </row>
    <row r="470" spans="1:8" x14ac:dyDescent="0.7">
      <c r="A470" s="1"/>
      <c r="B470" s="1" t="s">
        <v>56</v>
      </c>
      <c r="C470" s="1">
        <v>1</v>
      </c>
      <c r="D470" s="1">
        <v>7</v>
      </c>
      <c r="E470" s="1">
        <v>1</v>
      </c>
      <c r="F470" s="1"/>
      <c r="G470" s="5">
        <f>4000*D470+5600*E470+4000*F470</f>
        <v>33600</v>
      </c>
      <c r="H470" s="5">
        <f t="shared" si="111"/>
        <v>33600</v>
      </c>
    </row>
    <row r="471" spans="1:8" x14ac:dyDescent="0.7">
      <c r="A471" s="1"/>
      <c r="B471" s="1"/>
      <c r="C471" s="1"/>
      <c r="D471" s="1"/>
      <c r="E471" s="1"/>
      <c r="F471" s="1"/>
      <c r="G471" s="5">
        <f>4000*D471+5600*E471</f>
        <v>0</v>
      </c>
      <c r="H471" s="5">
        <f t="shared" si="111"/>
        <v>0</v>
      </c>
    </row>
    <row r="472" spans="1:8" x14ac:dyDescent="0.7">
      <c r="A472" s="1"/>
      <c r="B472" s="1"/>
      <c r="C472" s="1"/>
      <c r="D472" s="1"/>
      <c r="E472" s="1"/>
      <c r="F472" s="1"/>
      <c r="G472" s="5">
        <f>4000*D472+5600*E472</f>
        <v>0</v>
      </c>
      <c r="H472" s="5">
        <f t="shared" si="111"/>
        <v>0</v>
      </c>
    </row>
    <row r="473" spans="1:8" x14ac:dyDescent="0.7">
      <c r="A473" s="1"/>
      <c r="B473" s="1" t="s">
        <v>253</v>
      </c>
      <c r="C473" s="1">
        <v>0.03</v>
      </c>
      <c r="D473" s="1"/>
      <c r="E473" s="1"/>
      <c r="F473" s="1"/>
      <c r="G473" s="5"/>
      <c r="H473" s="5">
        <f>(H467+H468+H469+H470+H471+H472)*C473</f>
        <v>8064</v>
      </c>
    </row>
    <row r="474" spans="1:8" x14ac:dyDescent="0.7">
      <c r="A474" s="2"/>
      <c r="B474" s="7" t="s">
        <v>80</v>
      </c>
      <c r="C474" s="1">
        <f>SUM(C467:C472)</f>
        <v>9</v>
      </c>
      <c r="D474" s="3"/>
      <c r="E474" s="1" t="s">
        <v>8</v>
      </c>
      <c r="F474" s="1"/>
      <c r="G474" s="5"/>
      <c r="H474" s="5">
        <f t="shared" ref="H474" si="112">H467+H468+H469+H470+H471+H472+H473</f>
        <v>276864</v>
      </c>
    </row>
    <row r="475" spans="1:8" x14ac:dyDescent="0.7">
      <c r="D475" s="4"/>
      <c r="E475" s="1" t="s">
        <v>9</v>
      </c>
      <c r="F475" s="1"/>
      <c r="G475" s="5"/>
      <c r="H475" s="5">
        <f t="shared" ref="H475" si="113">H474*0.1</f>
        <v>27686.400000000001</v>
      </c>
    </row>
    <row r="476" spans="1:8" x14ac:dyDescent="0.7">
      <c r="D476" s="4"/>
      <c r="E476" s="1" t="s">
        <v>10</v>
      </c>
      <c r="F476" s="1"/>
      <c r="G476" s="5"/>
      <c r="H476" s="5">
        <f t="shared" ref="H476" si="114">H474+H475</f>
        <v>304550.40000000002</v>
      </c>
    </row>
    <row r="478" spans="1:8" x14ac:dyDescent="0.7">
      <c r="A478" s="1" t="s">
        <v>4</v>
      </c>
      <c r="B478" s="1" t="s">
        <v>0</v>
      </c>
      <c r="C478" s="1" t="s">
        <v>1</v>
      </c>
      <c r="D478" s="1" t="s">
        <v>6</v>
      </c>
      <c r="E478" s="1" t="s">
        <v>7</v>
      </c>
      <c r="F478" s="1" t="s">
        <v>166</v>
      </c>
      <c r="G478" s="5"/>
      <c r="H478" s="1" t="s">
        <v>3</v>
      </c>
    </row>
    <row r="479" spans="1:8" x14ac:dyDescent="0.7">
      <c r="A479" s="1" t="s">
        <v>159</v>
      </c>
      <c r="B479" s="1" t="s">
        <v>81</v>
      </c>
      <c r="C479" s="1">
        <v>5</v>
      </c>
      <c r="D479" s="1">
        <v>7</v>
      </c>
      <c r="E479" s="1">
        <v>1</v>
      </c>
      <c r="F479" s="1"/>
      <c r="G479" s="5">
        <f>3500*D479+4900*E479+3500*F479</f>
        <v>29400</v>
      </c>
      <c r="H479" s="5">
        <f t="shared" ref="H479:H484" si="115">G479*C479</f>
        <v>147000</v>
      </c>
    </row>
    <row r="480" spans="1:8" x14ac:dyDescent="0.7">
      <c r="A480" s="1"/>
      <c r="B480" s="1"/>
      <c r="C480" s="1"/>
      <c r="D480" s="1"/>
      <c r="E480" s="1"/>
      <c r="F480" s="1"/>
      <c r="G480" s="5">
        <f>3500*D480+4900*E480</f>
        <v>0</v>
      </c>
      <c r="H480" s="5">
        <f t="shared" si="115"/>
        <v>0</v>
      </c>
    </row>
    <row r="481" spans="1:8" x14ac:dyDescent="0.7">
      <c r="A481" s="1"/>
      <c r="B481" s="1"/>
      <c r="C481" s="1"/>
      <c r="D481" s="1"/>
      <c r="E481" s="1"/>
      <c r="F481" s="1"/>
      <c r="G481" s="5">
        <f>3500*D481+4900*E481</f>
        <v>0</v>
      </c>
      <c r="H481" s="5">
        <f t="shared" si="115"/>
        <v>0</v>
      </c>
    </row>
    <row r="482" spans="1:8" x14ac:dyDescent="0.7">
      <c r="A482" s="1"/>
      <c r="B482" s="1" t="s">
        <v>56</v>
      </c>
      <c r="C482" s="1">
        <v>1</v>
      </c>
      <c r="D482" s="1">
        <v>7</v>
      </c>
      <c r="E482" s="1">
        <v>1</v>
      </c>
      <c r="F482" s="1"/>
      <c r="G482" s="5">
        <f>4000*D482+5600*E482+4000*F482</f>
        <v>33600</v>
      </c>
      <c r="H482" s="5">
        <f t="shared" si="115"/>
        <v>33600</v>
      </c>
    </row>
    <row r="483" spans="1:8" x14ac:dyDescent="0.7">
      <c r="A483" s="1"/>
      <c r="B483" s="1"/>
      <c r="C483" s="1"/>
      <c r="D483" s="1"/>
      <c r="E483" s="1"/>
      <c r="F483" s="1"/>
      <c r="G483" s="5">
        <f>4000*D483+5600*E483</f>
        <v>0</v>
      </c>
      <c r="H483" s="5">
        <f t="shared" si="115"/>
        <v>0</v>
      </c>
    </row>
    <row r="484" spans="1:8" x14ac:dyDescent="0.7">
      <c r="A484" s="1"/>
      <c r="B484" s="1"/>
      <c r="C484" s="1"/>
      <c r="D484" s="1"/>
      <c r="E484" s="1"/>
      <c r="F484" s="1"/>
      <c r="G484" s="5">
        <f>4000*D484+5600*E484</f>
        <v>0</v>
      </c>
      <c r="H484" s="5">
        <f t="shared" si="115"/>
        <v>0</v>
      </c>
    </row>
    <row r="485" spans="1:8" x14ac:dyDescent="0.7">
      <c r="A485" s="1"/>
      <c r="B485" s="1" t="s">
        <v>253</v>
      </c>
      <c r="C485" s="1">
        <v>0.03</v>
      </c>
      <c r="D485" s="1"/>
      <c r="E485" s="1"/>
      <c r="F485" s="1"/>
      <c r="G485" s="5"/>
      <c r="H485" s="5">
        <f>(H479+H480+H481+H482+H483+H484)*C485</f>
        <v>5418</v>
      </c>
    </row>
    <row r="486" spans="1:8" x14ac:dyDescent="0.7">
      <c r="A486" s="2"/>
      <c r="B486" s="7" t="s">
        <v>80</v>
      </c>
      <c r="C486" s="1">
        <f>SUM(C479:C484)</f>
        <v>6</v>
      </c>
      <c r="D486" s="3"/>
      <c r="E486" s="1" t="s">
        <v>8</v>
      </c>
      <c r="F486" s="1"/>
      <c r="G486" s="5"/>
      <c r="H486" s="5">
        <f t="shared" ref="H486" si="116">H479+H480+H481+H482+H483+H484+H485</f>
        <v>186018</v>
      </c>
    </row>
    <row r="487" spans="1:8" x14ac:dyDescent="0.7">
      <c r="D487" s="4"/>
      <c r="E487" s="1" t="s">
        <v>9</v>
      </c>
      <c r="F487" s="1"/>
      <c r="G487" s="5"/>
      <c r="H487" s="5">
        <f t="shared" ref="H487" si="117">H486*0.1</f>
        <v>18601.8</v>
      </c>
    </row>
    <row r="488" spans="1:8" x14ac:dyDescent="0.7">
      <c r="D488" s="4"/>
      <c r="E488" s="1" t="s">
        <v>10</v>
      </c>
      <c r="F488" s="1"/>
      <c r="G488" s="5"/>
      <c r="H488" s="5">
        <f t="shared" ref="H488" si="118">H486+H487</f>
        <v>204619.8</v>
      </c>
    </row>
    <row r="490" spans="1:8" x14ac:dyDescent="0.7">
      <c r="A490" s="1" t="s">
        <v>4</v>
      </c>
      <c r="B490" s="1" t="s">
        <v>0</v>
      </c>
      <c r="C490" s="1" t="s">
        <v>1</v>
      </c>
      <c r="D490" s="1" t="s">
        <v>6</v>
      </c>
      <c r="E490" s="1" t="s">
        <v>7</v>
      </c>
      <c r="F490" s="1" t="s">
        <v>166</v>
      </c>
      <c r="G490" s="5"/>
      <c r="H490" s="1" t="s">
        <v>3</v>
      </c>
    </row>
    <row r="491" spans="1:8" x14ac:dyDescent="0.7">
      <c r="A491" s="1" t="s">
        <v>165</v>
      </c>
      <c r="B491" s="1" t="s">
        <v>99</v>
      </c>
      <c r="C491" s="1">
        <v>11</v>
      </c>
      <c r="D491" s="1">
        <v>8</v>
      </c>
      <c r="E491" s="1"/>
      <c r="F491" s="1"/>
      <c r="G491" s="5">
        <f>3500*D491+4900*E491+3500*F491</f>
        <v>28000</v>
      </c>
      <c r="H491" s="5">
        <f t="shared" ref="H491:H496" si="119">G491*C491</f>
        <v>308000</v>
      </c>
    </row>
    <row r="492" spans="1:8" x14ac:dyDescent="0.7">
      <c r="A492" s="1"/>
      <c r="B492" s="1"/>
      <c r="C492" s="1"/>
      <c r="D492" s="1"/>
      <c r="E492" s="1"/>
      <c r="F492" s="1"/>
      <c r="G492" s="5">
        <f>3500*D492+4900*E492</f>
        <v>0</v>
      </c>
      <c r="H492" s="5">
        <f t="shared" si="119"/>
        <v>0</v>
      </c>
    </row>
    <row r="493" spans="1:8" x14ac:dyDescent="0.7">
      <c r="A493" s="1"/>
      <c r="B493" s="1" t="s">
        <v>107</v>
      </c>
      <c r="C493" s="1">
        <v>1</v>
      </c>
      <c r="D493" s="1">
        <v>8</v>
      </c>
      <c r="E493" s="1"/>
      <c r="F493" s="1"/>
      <c r="G493" s="5">
        <f>4000*D493+5600*E493</f>
        <v>32000</v>
      </c>
      <c r="H493" s="5">
        <f t="shared" si="119"/>
        <v>32000</v>
      </c>
    </row>
    <row r="494" spans="1:8" x14ac:dyDescent="0.7">
      <c r="A494" s="1"/>
      <c r="B494" s="1"/>
      <c r="C494" s="1"/>
      <c r="D494" s="1"/>
      <c r="E494" s="1"/>
      <c r="F494" s="1"/>
      <c r="G494" s="5">
        <f>4000*D494+5600*E494</f>
        <v>0</v>
      </c>
      <c r="H494" s="5">
        <f t="shared" si="119"/>
        <v>0</v>
      </c>
    </row>
    <row r="495" spans="1:8" x14ac:dyDescent="0.7">
      <c r="A495" s="1"/>
      <c r="B495" s="1"/>
      <c r="C495" s="1"/>
      <c r="D495" s="1"/>
      <c r="E495" s="1"/>
      <c r="F495" s="1"/>
      <c r="G495" s="5">
        <f>4000*D495+5600*E495</f>
        <v>0</v>
      </c>
      <c r="H495" s="5">
        <f t="shared" si="119"/>
        <v>0</v>
      </c>
    </row>
    <row r="496" spans="1:8" x14ac:dyDescent="0.7">
      <c r="A496" s="1"/>
      <c r="B496" s="1"/>
      <c r="C496" s="1"/>
      <c r="D496" s="1"/>
      <c r="E496" s="1"/>
      <c r="F496" s="1"/>
      <c r="G496" s="5">
        <f>4000*D496+5600*E496</f>
        <v>0</v>
      </c>
      <c r="H496" s="5">
        <f t="shared" si="119"/>
        <v>0</v>
      </c>
    </row>
    <row r="497" spans="1:8" x14ac:dyDescent="0.7">
      <c r="A497" s="1"/>
      <c r="B497" s="1" t="s">
        <v>253</v>
      </c>
      <c r="C497" s="1">
        <v>0.03</v>
      </c>
      <c r="D497" s="1"/>
      <c r="E497" s="1"/>
      <c r="F497" s="1"/>
      <c r="G497" s="5"/>
      <c r="H497" s="5">
        <f>(H491+H492+H493+H494+H495+H496)*C497</f>
        <v>10200</v>
      </c>
    </row>
    <row r="498" spans="1:8" x14ac:dyDescent="0.7">
      <c r="A498" s="2"/>
      <c r="B498" s="7" t="s">
        <v>80</v>
      </c>
      <c r="C498" s="1">
        <f>SUM(C491:C496)</f>
        <v>12</v>
      </c>
      <c r="D498" s="3"/>
      <c r="E498" s="1" t="s">
        <v>8</v>
      </c>
      <c r="F498" s="1"/>
      <c r="G498" s="5"/>
      <c r="H498" s="5">
        <f t="shared" ref="H498" si="120">H491+H492+H493+H494+H495+H496+H497</f>
        <v>350200</v>
      </c>
    </row>
    <row r="499" spans="1:8" x14ac:dyDescent="0.7">
      <c r="D499" s="4"/>
      <c r="E499" s="1" t="s">
        <v>9</v>
      </c>
      <c r="F499" s="1"/>
      <c r="G499" s="5"/>
      <c r="H499" s="5">
        <f t="shared" ref="H499" si="121">H498*0.1</f>
        <v>35020</v>
      </c>
    </row>
    <row r="500" spans="1:8" x14ac:dyDescent="0.7">
      <c r="D500" s="4"/>
      <c r="E500" s="1" t="s">
        <v>10</v>
      </c>
      <c r="F500" s="1"/>
      <c r="G500" s="5"/>
      <c r="H500" s="5">
        <f t="shared" ref="H500" si="122">H498+H499</f>
        <v>385220</v>
      </c>
    </row>
    <row r="502" spans="1:8" x14ac:dyDescent="0.7">
      <c r="A502" s="1" t="s">
        <v>4</v>
      </c>
      <c r="B502" s="1" t="s">
        <v>0</v>
      </c>
      <c r="C502" s="1" t="s">
        <v>1</v>
      </c>
      <c r="D502" s="1" t="s">
        <v>6</v>
      </c>
      <c r="E502" s="1" t="s">
        <v>7</v>
      </c>
      <c r="F502" s="1" t="s">
        <v>166</v>
      </c>
      <c r="G502" s="5"/>
      <c r="H502" s="1" t="s">
        <v>3</v>
      </c>
    </row>
    <row r="503" spans="1:8" x14ac:dyDescent="0.7">
      <c r="A503" s="1" t="s">
        <v>167</v>
      </c>
      <c r="B503" s="1" t="s">
        <v>100</v>
      </c>
      <c r="C503" s="1">
        <v>4</v>
      </c>
      <c r="D503" s="1">
        <v>8</v>
      </c>
      <c r="E503" s="1"/>
      <c r="F503" s="1"/>
      <c r="G503" s="5">
        <f>3500*D503+4900*E503</f>
        <v>28000</v>
      </c>
      <c r="H503" s="5">
        <f t="shared" ref="H503:H508" si="123">G503*C503</f>
        <v>112000</v>
      </c>
    </row>
    <row r="504" spans="1:8" x14ac:dyDescent="0.7">
      <c r="A504" s="1"/>
      <c r="B504" s="1"/>
      <c r="C504" s="1"/>
      <c r="D504" s="1"/>
      <c r="E504" s="1"/>
      <c r="F504" s="1"/>
      <c r="G504" s="5">
        <f>3500*D504+4900*E504</f>
        <v>0</v>
      </c>
      <c r="H504" s="5">
        <f t="shared" si="123"/>
        <v>0</v>
      </c>
    </row>
    <row r="505" spans="1:8" x14ac:dyDescent="0.7">
      <c r="A505" s="1"/>
      <c r="B505" s="1"/>
      <c r="C505" s="1"/>
      <c r="D505" s="1"/>
      <c r="E505" s="1"/>
      <c r="F505" s="1"/>
      <c r="G505" s="5">
        <f>3500*D505+4900*E505</f>
        <v>0</v>
      </c>
      <c r="H505" s="5">
        <f t="shared" si="123"/>
        <v>0</v>
      </c>
    </row>
    <row r="506" spans="1:8" x14ac:dyDescent="0.7">
      <c r="A506" s="1"/>
      <c r="B506" s="1" t="s">
        <v>108</v>
      </c>
      <c r="C506" s="1">
        <v>1</v>
      </c>
      <c r="D506" s="1">
        <v>8</v>
      </c>
      <c r="E506" s="1"/>
      <c r="F506" s="1"/>
      <c r="G506" s="5">
        <f>4000*D506+5600*E506</f>
        <v>32000</v>
      </c>
      <c r="H506" s="5">
        <f t="shared" si="123"/>
        <v>32000</v>
      </c>
    </row>
    <row r="507" spans="1:8" x14ac:dyDescent="0.7">
      <c r="A507" s="1"/>
      <c r="B507" s="1"/>
      <c r="C507" s="1"/>
      <c r="D507" s="1"/>
      <c r="E507" s="1"/>
      <c r="F507" s="1"/>
      <c r="G507" s="5">
        <f>4000*D507+5600*E507</f>
        <v>0</v>
      </c>
      <c r="H507" s="5">
        <f t="shared" si="123"/>
        <v>0</v>
      </c>
    </row>
    <row r="508" spans="1:8" x14ac:dyDescent="0.7">
      <c r="A508" s="1"/>
      <c r="B508" s="1"/>
      <c r="C508" s="1"/>
      <c r="D508" s="1"/>
      <c r="E508" s="1"/>
      <c r="F508" s="1"/>
      <c r="G508" s="5">
        <f>4000*D508+5600*E508</f>
        <v>0</v>
      </c>
      <c r="H508" s="5">
        <f t="shared" si="123"/>
        <v>0</v>
      </c>
    </row>
    <row r="509" spans="1:8" x14ac:dyDescent="0.7">
      <c r="A509" s="1"/>
      <c r="B509" s="1" t="s">
        <v>253</v>
      </c>
      <c r="C509" s="1">
        <v>7.0000000000000007E-2</v>
      </c>
      <c r="D509" s="1"/>
      <c r="E509" s="1"/>
      <c r="F509" s="1"/>
      <c r="G509" s="5"/>
      <c r="H509" s="5">
        <f>(H503+H504+H505+H506+H507+H508)*C509</f>
        <v>10080.000000000002</v>
      </c>
    </row>
    <row r="510" spans="1:8" x14ac:dyDescent="0.7">
      <c r="A510" s="2"/>
      <c r="B510" s="7" t="s">
        <v>80</v>
      </c>
      <c r="C510" s="1">
        <f>SUM(C503:C508)</f>
        <v>5</v>
      </c>
      <c r="D510" s="3"/>
      <c r="E510" s="1" t="s">
        <v>8</v>
      </c>
      <c r="F510" s="1"/>
      <c r="G510" s="5"/>
      <c r="H510" s="5">
        <f t="shared" ref="H510" si="124">H503+H504+H505+H506+H507+H508+H509</f>
        <v>154080</v>
      </c>
    </row>
    <row r="511" spans="1:8" x14ac:dyDescent="0.7">
      <c r="D511" s="4"/>
      <c r="E511" s="1" t="s">
        <v>9</v>
      </c>
      <c r="F511" s="1"/>
      <c r="G511" s="5"/>
      <c r="H511" s="5">
        <f t="shared" ref="H511" si="125">H510*0.1</f>
        <v>15408</v>
      </c>
    </row>
    <row r="512" spans="1:8" x14ac:dyDescent="0.7">
      <c r="D512" s="4"/>
      <c r="E512" s="1" t="s">
        <v>10</v>
      </c>
      <c r="F512" s="1"/>
      <c r="G512" s="5"/>
      <c r="H512" s="5">
        <f t="shared" ref="H512" si="126">H510+H511</f>
        <v>169488</v>
      </c>
    </row>
  </sheetData>
  <mergeCells count="3">
    <mergeCell ref="D33:D34"/>
    <mergeCell ref="B35:D36"/>
    <mergeCell ref="B191:D191"/>
  </mergeCells>
  <phoneticPr fontId="1"/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AD14F-29D8-4247-A7E6-8145AA668118}">
  <dimension ref="A1:N8"/>
  <sheetViews>
    <sheetView workbookViewId="0">
      <selection activeCell="B26" sqref="B26"/>
    </sheetView>
  </sheetViews>
  <sheetFormatPr defaultRowHeight="17.649999999999999" x14ac:dyDescent="0.7"/>
  <cols>
    <col min="1" max="1" width="24" customWidth="1"/>
    <col min="2" max="2" width="24.875" customWidth="1"/>
    <col min="9" max="9" width="10.75" customWidth="1"/>
    <col min="12" max="12" width="12.875" customWidth="1"/>
    <col min="13" max="13" width="11.5" customWidth="1"/>
    <col min="14" max="14" width="15.25" customWidth="1"/>
  </cols>
  <sheetData>
    <row r="1" spans="1:14" x14ac:dyDescent="0.7">
      <c r="A1" s="1" t="s">
        <v>4</v>
      </c>
      <c r="B1" s="1" t="s">
        <v>0</v>
      </c>
      <c r="C1" s="1" t="s">
        <v>250</v>
      </c>
      <c r="D1" s="1" t="s">
        <v>1</v>
      </c>
      <c r="E1" s="1" t="s">
        <v>6</v>
      </c>
      <c r="F1" s="1" t="s">
        <v>7</v>
      </c>
      <c r="G1" s="8" t="s">
        <v>166</v>
      </c>
      <c r="H1" s="10" t="s">
        <v>2</v>
      </c>
      <c r="I1" s="8" t="s">
        <v>3</v>
      </c>
      <c r="J1" s="1" t="s">
        <v>142</v>
      </c>
      <c r="K1" s="1" t="s">
        <v>141</v>
      </c>
      <c r="L1" s="1" t="s">
        <v>8</v>
      </c>
      <c r="M1" s="1" t="s">
        <v>9</v>
      </c>
      <c r="N1" s="1" t="s">
        <v>10</v>
      </c>
    </row>
    <row r="2" spans="1:14" x14ac:dyDescent="0.7">
      <c r="A2" s="11" t="s">
        <v>249</v>
      </c>
      <c r="B2" s="11" t="s">
        <v>144</v>
      </c>
      <c r="C2" s="11">
        <v>1</v>
      </c>
      <c r="D2" s="11">
        <v>2</v>
      </c>
      <c r="E2" s="11">
        <v>8</v>
      </c>
      <c r="F2" s="11">
        <v>0</v>
      </c>
      <c r="G2" s="11">
        <v>0</v>
      </c>
      <c r="H2" s="12">
        <f>3500*E2+4900*F2+G2*3500</f>
        <v>28000</v>
      </c>
      <c r="I2" s="12">
        <f t="shared" ref="I2:I3" si="0">H2*D2</f>
        <v>56000</v>
      </c>
      <c r="J2" s="11">
        <v>7.0000000000000007E-2</v>
      </c>
      <c r="K2" s="12">
        <f>I2*J2</f>
        <v>3920.0000000000005</v>
      </c>
      <c r="L2" s="12">
        <f>I2+K2</f>
        <v>59920</v>
      </c>
      <c r="M2" s="12">
        <f>L2*0.1</f>
        <v>5992</v>
      </c>
      <c r="N2" s="12">
        <f>L2+M2</f>
        <v>65912</v>
      </c>
    </row>
    <row r="3" spans="1:14" x14ac:dyDescent="0.7">
      <c r="A3" s="1" t="s">
        <v>217</v>
      </c>
      <c r="B3" s="1" t="s">
        <v>144</v>
      </c>
      <c r="C3" s="1">
        <v>22</v>
      </c>
      <c r="D3" s="1">
        <v>3</v>
      </c>
      <c r="E3" s="1">
        <v>8</v>
      </c>
      <c r="F3" s="1">
        <v>0</v>
      </c>
      <c r="G3" s="1">
        <v>0</v>
      </c>
      <c r="H3" s="5">
        <f>3500*E3+4900*F3+G3*3500</f>
        <v>28000</v>
      </c>
      <c r="I3" s="5">
        <f t="shared" si="0"/>
        <v>84000</v>
      </c>
      <c r="J3" s="13">
        <v>0.03</v>
      </c>
      <c r="K3" s="14">
        <f>I3*J3</f>
        <v>2520</v>
      </c>
      <c r="L3" s="14">
        <f>(I3+K3)*C3</f>
        <v>1903440</v>
      </c>
      <c r="M3" s="14">
        <f t="shared" ref="M3" si="1">L3*0.1</f>
        <v>190344</v>
      </c>
      <c r="N3" s="5">
        <f t="shared" ref="N3" si="2">L3+M3</f>
        <v>2093784</v>
      </c>
    </row>
    <row r="4" spans="1:14" x14ac:dyDescent="0.7">
      <c r="L4" s="32" t="s">
        <v>8</v>
      </c>
      <c r="M4" s="33" t="s">
        <v>9</v>
      </c>
      <c r="N4" s="33" t="s">
        <v>248</v>
      </c>
    </row>
    <row r="5" spans="1:14" x14ac:dyDescent="0.7">
      <c r="L5" s="5">
        <f>SUM(L2:L4)</f>
        <v>1963360</v>
      </c>
      <c r="M5" s="5">
        <f>SUM(M2:M4)</f>
        <v>196336</v>
      </c>
      <c r="N5" s="5">
        <f>SUM(N2:N4)</f>
        <v>2159696</v>
      </c>
    </row>
    <row r="7" spans="1:14" x14ac:dyDescent="0.7">
      <c r="A7" t="s">
        <v>251</v>
      </c>
      <c r="B7" s="31">
        <v>45861</v>
      </c>
    </row>
    <row r="8" spans="1:14" x14ac:dyDescent="0.7">
      <c r="A8" t="s">
        <v>217</v>
      </c>
      <c r="B8" s="42" t="s">
        <v>252</v>
      </c>
      <c r="C8" s="42"/>
      <c r="D8" s="42"/>
      <c r="E8" s="42"/>
    </row>
  </sheetData>
  <mergeCells count="1">
    <mergeCell ref="B8:E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計算表</vt:lpstr>
      <vt:lpstr>会社別</vt:lpstr>
      <vt:lpstr>設営警備（仮）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2025-07-24T05:09:34Z</cp:lastPrinted>
  <dcterms:created xsi:type="dcterms:W3CDTF">2024-07-11T07:12:34Z</dcterms:created>
  <dcterms:modified xsi:type="dcterms:W3CDTF">2025-08-01T22:30:35Z</dcterms:modified>
</cp:coreProperties>
</file>