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2025花火\"/>
    </mc:Choice>
  </mc:AlternateContent>
  <xr:revisionPtr revIDLastSave="0" documentId="13_ncr:1_{F96777A1-3792-4F5F-9706-A6346AD91E07}" xr6:coauthVersionLast="47" xr6:coauthVersionMax="47" xr10:uidLastSave="{00000000-0000-0000-0000-000000000000}"/>
  <bookViews>
    <workbookView xWindow="-98" yWindow="-98" windowWidth="21795" windowHeight="13875" activeTab="1" xr2:uid="{64210B10-9B7D-4393-9F44-82470C78BCA8}"/>
  </bookViews>
  <sheets>
    <sheet name="計算表（当日分）" sheetId="4" r:id="rId1"/>
    <sheet name="会社別（当日分）" sheetId="5" r:id="rId2"/>
    <sheet name="設営単価2万" sheetId="6" r:id="rId3"/>
    <sheet name="設営単価通常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5" l="1"/>
  <c r="H51" i="5"/>
  <c r="H50" i="5"/>
  <c r="BQ47" i="4"/>
  <c r="C34" i="5"/>
  <c r="BR41" i="4"/>
  <c r="I3" i="7"/>
  <c r="H3" i="7"/>
  <c r="I2" i="7"/>
  <c r="H2" i="7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H19" i="5"/>
  <c r="G19" i="5"/>
  <c r="G18" i="5"/>
  <c r="H18" i="5" s="1"/>
  <c r="G17" i="5"/>
  <c r="H17" i="5" s="1"/>
  <c r="G16" i="5"/>
  <c r="H16" i="5" s="1"/>
  <c r="G15" i="5"/>
  <c r="H15" i="5" s="1"/>
  <c r="H14" i="5"/>
  <c r="G14" i="5"/>
  <c r="H13" i="5"/>
  <c r="G13" i="5"/>
  <c r="G12" i="5"/>
  <c r="H12" i="5" s="1"/>
  <c r="G11" i="5"/>
  <c r="H11" i="5" s="1"/>
  <c r="G10" i="5"/>
  <c r="H10" i="5" s="1"/>
  <c r="H9" i="5"/>
  <c r="G9" i="5"/>
  <c r="H8" i="5"/>
  <c r="G8" i="5"/>
  <c r="G7" i="5"/>
  <c r="H7" i="5" s="1"/>
  <c r="G6" i="5"/>
  <c r="H6" i="5" s="1"/>
  <c r="G5" i="5"/>
  <c r="H5" i="5" s="1"/>
  <c r="H4" i="5"/>
  <c r="G4" i="5"/>
  <c r="H3" i="5"/>
  <c r="G3" i="5"/>
  <c r="I5" i="7" l="1"/>
  <c r="J2" i="7"/>
  <c r="K2" i="7"/>
  <c r="J3" i="7"/>
  <c r="K3" i="7" s="1"/>
  <c r="H33" i="5"/>
  <c r="H34" i="5" s="1"/>
  <c r="K5" i="7" l="1"/>
  <c r="J5" i="7"/>
  <c r="H35" i="5"/>
  <c r="H36" i="5" s="1"/>
  <c r="H2" i="6"/>
  <c r="I2" i="6" s="1"/>
  <c r="H3" i="6"/>
  <c r="I3" i="6" s="1"/>
  <c r="BO28" i="4" l="1"/>
  <c r="H374" i="5"/>
  <c r="BP28" i="4"/>
  <c r="BP13" i="4"/>
  <c r="H104" i="5"/>
  <c r="H103" i="5"/>
  <c r="H49" i="5"/>
  <c r="BM28" i="4"/>
  <c r="H64" i="5"/>
  <c r="H65" i="5"/>
  <c r="BM2" i="4"/>
  <c r="BM3" i="4"/>
  <c r="BM4" i="4"/>
  <c r="G60" i="5"/>
  <c r="BK3" i="4"/>
  <c r="BL3" i="4" s="1"/>
  <c r="BD3" i="4"/>
  <c r="BD43" i="4"/>
  <c r="BE43" i="4" s="1"/>
  <c r="BD42" i="4"/>
  <c r="BE42" i="4" s="1"/>
  <c r="BD41" i="4"/>
  <c r="BE41" i="4" s="1"/>
  <c r="BD39" i="4"/>
  <c r="BE39" i="4" s="1"/>
  <c r="BD38" i="4"/>
  <c r="BE38" i="4" s="1"/>
  <c r="BD37" i="4"/>
  <c r="BE37" i="4" s="1"/>
  <c r="BD36" i="4"/>
  <c r="BE36" i="4" s="1"/>
  <c r="BD35" i="4"/>
  <c r="BE35" i="4" s="1"/>
  <c r="BD34" i="4"/>
  <c r="BE34" i="4" s="1"/>
  <c r="BD33" i="4"/>
  <c r="BE33" i="4" s="1"/>
  <c r="BD32" i="4"/>
  <c r="BE32" i="4" s="1"/>
  <c r="BD31" i="4"/>
  <c r="BE31" i="4" s="1"/>
  <c r="BD30" i="4"/>
  <c r="BE30" i="4" s="1"/>
  <c r="BD29" i="4"/>
  <c r="BE29" i="4" s="1"/>
  <c r="BD28" i="4"/>
  <c r="BE28" i="4" s="1"/>
  <c r="BD27" i="4"/>
  <c r="BE27" i="4" s="1"/>
  <c r="BD26" i="4"/>
  <c r="BE26" i="4" s="1"/>
  <c r="BD25" i="4"/>
  <c r="BE25" i="4" s="1"/>
  <c r="BD24" i="4"/>
  <c r="BE24" i="4" s="1"/>
  <c r="BD23" i="4"/>
  <c r="BE23" i="4" s="1"/>
  <c r="BD22" i="4"/>
  <c r="BE22" i="4" s="1"/>
  <c r="BD21" i="4"/>
  <c r="BE21" i="4" s="1"/>
  <c r="BD20" i="4"/>
  <c r="BE20" i="4" s="1"/>
  <c r="BD19" i="4"/>
  <c r="BE19" i="4" s="1"/>
  <c r="BD18" i="4"/>
  <c r="BE18" i="4" s="1"/>
  <c r="BD17" i="4"/>
  <c r="BE17" i="4" s="1"/>
  <c r="BD16" i="4"/>
  <c r="BE16" i="4" s="1"/>
  <c r="BD15" i="4"/>
  <c r="BE15" i="4" s="1"/>
  <c r="BD14" i="4"/>
  <c r="BE14" i="4" s="1"/>
  <c r="BD12" i="4"/>
  <c r="BE12" i="4" s="1"/>
  <c r="BD11" i="4"/>
  <c r="BE11" i="4" s="1"/>
  <c r="BD10" i="4"/>
  <c r="BE10" i="4" s="1"/>
  <c r="BD9" i="4"/>
  <c r="BE9" i="4" s="1"/>
  <c r="BD8" i="4"/>
  <c r="BE8" i="4" s="1"/>
  <c r="BD7" i="4"/>
  <c r="BE7" i="4" s="1"/>
  <c r="BE5" i="4"/>
  <c r="BD5" i="4"/>
  <c r="BD4" i="4"/>
  <c r="BE4" i="4" s="1"/>
  <c r="BE3" i="4"/>
  <c r="BD2" i="4"/>
  <c r="BE2" i="4" s="1"/>
  <c r="C65" i="5"/>
  <c r="G471" i="5" l="1"/>
  <c r="G202" i="5"/>
  <c r="AP13" i="4" l="1"/>
  <c r="G13" i="4"/>
  <c r="G189" i="5"/>
  <c r="H189" i="5" s="1"/>
  <c r="G187" i="5"/>
  <c r="H187" i="5" s="1"/>
  <c r="G369" i="5"/>
  <c r="H369" i="5" s="1"/>
  <c r="L5" i="5"/>
  <c r="C50" i="5"/>
  <c r="C511" i="5"/>
  <c r="G509" i="5"/>
  <c r="H509" i="5" s="1"/>
  <c r="G508" i="5"/>
  <c r="H508" i="5" s="1"/>
  <c r="G507" i="5"/>
  <c r="H507" i="5" s="1"/>
  <c r="G506" i="5"/>
  <c r="H506" i="5" s="1"/>
  <c r="G505" i="5"/>
  <c r="H505" i="5" s="1"/>
  <c r="G504" i="5"/>
  <c r="H504" i="5" s="1"/>
  <c r="C499" i="5"/>
  <c r="G497" i="5"/>
  <c r="H497" i="5" s="1"/>
  <c r="G496" i="5"/>
  <c r="H496" i="5" s="1"/>
  <c r="G495" i="5"/>
  <c r="H495" i="5" s="1"/>
  <c r="G494" i="5"/>
  <c r="H494" i="5" s="1"/>
  <c r="G493" i="5"/>
  <c r="H493" i="5" s="1"/>
  <c r="G492" i="5"/>
  <c r="H492" i="5" s="1"/>
  <c r="C487" i="5"/>
  <c r="G485" i="5"/>
  <c r="H485" i="5" s="1"/>
  <c r="G484" i="5"/>
  <c r="H484" i="5" s="1"/>
  <c r="G483" i="5"/>
  <c r="H483" i="5" s="1"/>
  <c r="G482" i="5"/>
  <c r="H482" i="5" s="1"/>
  <c r="G481" i="5"/>
  <c r="H481" i="5" s="1"/>
  <c r="G480" i="5"/>
  <c r="H480" i="5" s="1"/>
  <c r="C475" i="5"/>
  <c r="G473" i="5"/>
  <c r="H473" i="5" s="1"/>
  <c r="G472" i="5"/>
  <c r="H472" i="5" s="1"/>
  <c r="H471" i="5"/>
  <c r="G470" i="5"/>
  <c r="H470" i="5" s="1"/>
  <c r="G469" i="5"/>
  <c r="H469" i="5" s="1"/>
  <c r="G468" i="5"/>
  <c r="H468" i="5" s="1"/>
  <c r="C463" i="5"/>
  <c r="G461" i="5"/>
  <c r="H461" i="5" s="1"/>
  <c r="G460" i="5"/>
  <c r="H460" i="5" s="1"/>
  <c r="G459" i="5"/>
  <c r="H459" i="5" s="1"/>
  <c r="G458" i="5"/>
  <c r="H458" i="5" s="1"/>
  <c r="G457" i="5"/>
  <c r="H457" i="5" s="1"/>
  <c r="G456" i="5"/>
  <c r="H456" i="5" s="1"/>
  <c r="C451" i="5"/>
  <c r="G449" i="5"/>
  <c r="H449" i="5" s="1"/>
  <c r="G448" i="5"/>
  <c r="H448" i="5" s="1"/>
  <c r="G447" i="5"/>
  <c r="H447" i="5" s="1"/>
  <c r="G446" i="5"/>
  <c r="H446" i="5" s="1"/>
  <c r="G445" i="5"/>
  <c r="H445" i="5" s="1"/>
  <c r="G444" i="5"/>
  <c r="H444" i="5" s="1"/>
  <c r="C439" i="5"/>
  <c r="G437" i="5"/>
  <c r="H437" i="5" s="1"/>
  <c r="G436" i="5"/>
  <c r="H436" i="5" s="1"/>
  <c r="G435" i="5"/>
  <c r="H435" i="5" s="1"/>
  <c r="G434" i="5"/>
  <c r="H434" i="5" s="1"/>
  <c r="G433" i="5"/>
  <c r="H433" i="5" s="1"/>
  <c r="G432" i="5"/>
  <c r="H432" i="5" s="1"/>
  <c r="G431" i="5"/>
  <c r="H431" i="5" s="1"/>
  <c r="C426" i="5"/>
  <c r="G424" i="5"/>
  <c r="H424" i="5" s="1"/>
  <c r="G423" i="5"/>
  <c r="H423" i="5" s="1"/>
  <c r="G422" i="5"/>
  <c r="H422" i="5" s="1"/>
  <c r="G421" i="5"/>
  <c r="H421" i="5" s="1"/>
  <c r="G420" i="5"/>
  <c r="H420" i="5" s="1"/>
  <c r="G419" i="5"/>
  <c r="H419" i="5" s="1"/>
  <c r="C414" i="5"/>
  <c r="H412" i="5"/>
  <c r="G411" i="5"/>
  <c r="H411" i="5" s="1"/>
  <c r="G409" i="5"/>
  <c r="H409" i="5" s="1"/>
  <c r="G408" i="5"/>
  <c r="H408" i="5" s="1"/>
  <c r="H407" i="5"/>
  <c r="G406" i="5"/>
  <c r="H406" i="5" s="1"/>
  <c r="G405" i="5"/>
  <c r="H405" i="5" s="1"/>
  <c r="G404" i="5"/>
  <c r="H404" i="5" s="1"/>
  <c r="C399" i="5"/>
  <c r="G397" i="5"/>
  <c r="H397" i="5" s="1"/>
  <c r="G396" i="5"/>
  <c r="H396" i="5" s="1"/>
  <c r="G395" i="5"/>
  <c r="H395" i="5" s="1"/>
  <c r="G394" i="5"/>
  <c r="H394" i="5" s="1"/>
  <c r="G393" i="5"/>
  <c r="H393" i="5" s="1"/>
  <c r="G392" i="5"/>
  <c r="H392" i="5" s="1"/>
  <c r="C387" i="5"/>
  <c r="G385" i="5"/>
  <c r="H385" i="5" s="1"/>
  <c r="G384" i="5"/>
  <c r="H384" i="5" s="1"/>
  <c r="G383" i="5"/>
  <c r="H383" i="5" s="1"/>
  <c r="G382" i="5"/>
  <c r="H382" i="5" s="1"/>
  <c r="G381" i="5"/>
  <c r="H381" i="5" s="1"/>
  <c r="G380" i="5"/>
  <c r="H380" i="5" s="1"/>
  <c r="C375" i="5"/>
  <c r="G373" i="5"/>
  <c r="H373" i="5" s="1"/>
  <c r="G372" i="5"/>
  <c r="H372" i="5" s="1"/>
  <c r="G371" i="5"/>
  <c r="H371" i="5" s="1"/>
  <c r="G370" i="5"/>
  <c r="H370" i="5" s="1"/>
  <c r="G368" i="5"/>
  <c r="H368" i="5" s="1"/>
  <c r="C363" i="5"/>
  <c r="G361" i="5"/>
  <c r="H361" i="5" s="1"/>
  <c r="G360" i="5"/>
  <c r="H360" i="5" s="1"/>
  <c r="G359" i="5"/>
  <c r="H359" i="5" s="1"/>
  <c r="G358" i="5"/>
  <c r="H358" i="5" s="1"/>
  <c r="G357" i="5"/>
  <c r="H357" i="5" s="1"/>
  <c r="G356" i="5"/>
  <c r="H356" i="5" s="1"/>
  <c r="C351" i="5"/>
  <c r="G349" i="5"/>
  <c r="H349" i="5" s="1"/>
  <c r="G348" i="5"/>
  <c r="H348" i="5" s="1"/>
  <c r="G347" i="5"/>
  <c r="H347" i="5" s="1"/>
  <c r="G346" i="5"/>
  <c r="H346" i="5" s="1"/>
  <c r="G345" i="5"/>
  <c r="H345" i="5" s="1"/>
  <c r="G344" i="5"/>
  <c r="H344" i="5" s="1"/>
  <c r="C339" i="5"/>
  <c r="G337" i="5"/>
  <c r="H337" i="5" s="1"/>
  <c r="G336" i="5"/>
  <c r="H336" i="5" s="1"/>
  <c r="G335" i="5"/>
  <c r="H335" i="5" s="1"/>
  <c r="G334" i="5"/>
  <c r="H334" i="5" s="1"/>
  <c r="G333" i="5"/>
  <c r="H333" i="5" s="1"/>
  <c r="G332" i="5"/>
  <c r="H332" i="5" s="1"/>
  <c r="C327" i="5"/>
  <c r="G325" i="5"/>
  <c r="H325" i="5" s="1"/>
  <c r="G324" i="5"/>
  <c r="H324" i="5" s="1"/>
  <c r="G323" i="5"/>
  <c r="H323" i="5" s="1"/>
  <c r="G322" i="5"/>
  <c r="H322" i="5" s="1"/>
  <c r="G321" i="5"/>
  <c r="H321" i="5" s="1"/>
  <c r="G320" i="5"/>
  <c r="H320" i="5" s="1"/>
  <c r="C315" i="5"/>
  <c r="G313" i="5"/>
  <c r="H313" i="5" s="1"/>
  <c r="G312" i="5"/>
  <c r="H312" i="5" s="1"/>
  <c r="G311" i="5"/>
  <c r="H311" i="5" s="1"/>
  <c r="G310" i="5"/>
  <c r="H310" i="5" s="1"/>
  <c r="G309" i="5"/>
  <c r="H309" i="5" s="1"/>
  <c r="G308" i="5"/>
  <c r="H308" i="5" s="1"/>
  <c r="C303" i="5"/>
  <c r="G301" i="5"/>
  <c r="H301" i="5" s="1"/>
  <c r="G300" i="5"/>
  <c r="H300" i="5" s="1"/>
  <c r="G299" i="5"/>
  <c r="H299" i="5" s="1"/>
  <c r="G298" i="5"/>
  <c r="H298" i="5" s="1"/>
  <c r="G297" i="5"/>
  <c r="H297" i="5" s="1"/>
  <c r="G296" i="5"/>
  <c r="H296" i="5" s="1"/>
  <c r="C291" i="5"/>
  <c r="G289" i="5"/>
  <c r="H289" i="5" s="1"/>
  <c r="G288" i="5"/>
  <c r="H288" i="5" s="1"/>
  <c r="G287" i="5"/>
  <c r="H287" i="5" s="1"/>
  <c r="G286" i="5"/>
  <c r="H286" i="5" s="1"/>
  <c r="G285" i="5"/>
  <c r="H285" i="5" s="1"/>
  <c r="G284" i="5"/>
  <c r="H284" i="5" s="1"/>
  <c r="C279" i="5"/>
  <c r="G277" i="5"/>
  <c r="H277" i="5" s="1"/>
  <c r="G276" i="5"/>
  <c r="H276" i="5" s="1"/>
  <c r="G275" i="5"/>
  <c r="H275" i="5" s="1"/>
  <c r="G274" i="5"/>
  <c r="H274" i="5" s="1"/>
  <c r="G273" i="5"/>
  <c r="H273" i="5" s="1"/>
  <c r="G272" i="5"/>
  <c r="H272" i="5" s="1"/>
  <c r="C267" i="5"/>
  <c r="G265" i="5"/>
  <c r="H265" i="5" s="1"/>
  <c r="G264" i="5"/>
  <c r="H264" i="5" s="1"/>
  <c r="G263" i="5"/>
  <c r="H263" i="5" s="1"/>
  <c r="G262" i="5"/>
  <c r="H262" i="5" s="1"/>
  <c r="G261" i="5"/>
  <c r="H261" i="5" s="1"/>
  <c r="G260" i="5"/>
  <c r="H260" i="5" s="1"/>
  <c r="G259" i="5"/>
  <c r="H259" i="5" s="1"/>
  <c r="C254" i="5"/>
  <c r="G252" i="5"/>
  <c r="H252" i="5" s="1"/>
  <c r="G251" i="5"/>
  <c r="H251" i="5" s="1"/>
  <c r="G250" i="5"/>
  <c r="H250" i="5" s="1"/>
  <c r="G249" i="5"/>
  <c r="H249" i="5" s="1"/>
  <c r="G248" i="5"/>
  <c r="H248" i="5" s="1"/>
  <c r="G247" i="5"/>
  <c r="H247" i="5" s="1"/>
  <c r="C242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C230" i="5"/>
  <c r="G228" i="5"/>
  <c r="H228" i="5" s="1"/>
  <c r="G227" i="5"/>
  <c r="H227" i="5" s="1"/>
  <c r="G226" i="5"/>
  <c r="H226" i="5" s="1"/>
  <c r="G225" i="5"/>
  <c r="H225" i="5" s="1"/>
  <c r="G224" i="5"/>
  <c r="H224" i="5" s="1"/>
  <c r="G223" i="5"/>
  <c r="H223" i="5" s="1"/>
  <c r="C218" i="5"/>
  <c r="G216" i="5"/>
  <c r="H216" i="5" s="1"/>
  <c r="G215" i="5"/>
  <c r="H215" i="5" s="1"/>
  <c r="G214" i="5"/>
  <c r="H214" i="5" s="1"/>
  <c r="G213" i="5"/>
  <c r="H213" i="5" s="1"/>
  <c r="G212" i="5"/>
  <c r="H212" i="5" s="1"/>
  <c r="G211" i="5"/>
  <c r="H211" i="5" s="1"/>
  <c r="C206" i="5"/>
  <c r="G204" i="5"/>
  <c r="H204" i="5" s="1"/>
  <c r="G203" i="5"/>
  <c r="H203" i="5" s="1"/>
  <c r="H202" i="5"/>
  <c r="G201" i="5"/>
  <c r="H201" i="5" s="1"/>
  <c r="G200" i="5"/>
  <c r="H200" i="5" s="1"/>
  <c r="G199" i="5"/>
  <c r="H199" i="5" s="1"/>
  <c r="G192" i="5"/>
  <c r="H191" i="5"/>
  <c r="G190" i="5"/>
  <c r="H190" i="5" s="1"/>
  <c r="G188" i="5"/>
  <c r="H188" i="5" s="1"/>
  <c r="C182" i="5"/>
  <c r="G180" i="5"/>
  <c r="H180" i="5" s="1"/>
  <c r="G179" i="5"/>
  <c r="H179" i="5" s="1"/>
  <c r="G178" i="5"/>
  <c r="H178" i="5" s="1"/>
  <c r="G177" i="5"/>
  <c r="H177" i="5" s="1"/>
  <c r="G176" i="5"/>
  <c r="H176" i="5" s="1"/>
  <c r="G175" i="5"/>
  <c r="H175" i="5" s="1"/>
  <c r="G174" i="5"/>
  <c r="H174" i="5" s="1"/>
  <c r="C169" i="5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C156" i="5"/>
  <c r="G154" i="5"/>
  <c r="H154" i="5" s="1"/>
  <c r="G153" i="5"/>
  <c r="H153" i="5" s="1"/>
  <c r="G152" i="5"/>
  <c r="H152" i="5" s="1"/>
  <c r="G151" i="5"/>
  <c r="H151" i="5" s="1"/>
  <c r="G150" i="5"/>
  <c r="H150" i="5" s="1"/>
  <c r="G149" i="5"/>
  <c r="H149" i="5" s="1"/>
  <c r="G148" i="5"/>
  <c r="H148" i="5" s="1"/>
  <c r="C143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C130" i="5"/>
  <c r="G128" i="5"/>
  <c r="H128" i="5" s="1"/>
  <c r="G127" i="5"/>
  <c r="H127" i="5" s="1"/>
  <c r="G126" i="5"/>
  <c r="H126" i="5" s="1"/>
  <c r="G125" i="5"/>
  <c r="H125" i="5" s="1"/>
  <c r="G124" i="5"/>
  <c r="H124" i="5" s="1"/>
  <c r="G123" i="5"/>
  <c r="H123" i="5" s="1"/>
  <c r="G122" i="5"/>
  <c r="H122" i="5" s="1"/>
  <c r="C117" i="5"/>
  <c r="G115" i="5"/>
  <c r="H115" i="5" s="1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C104" i="5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C91" i="5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C78" i="5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3" i="5"/>
  <c r="H63" i="5" s="1"/>
  <c r="G62" i="5"/>
  <c r="H62" i="5" s="1"/>
  <c r="G61" i="5"/>
  <c r="H61" i="5" s="1"/>
  <c r="H60" i="5"/>
  <c r="G59" i="5"/>
  <c r="H59" i="5" s="1"/>
  <c r="G58" i="5"/>
  <c r="H58" i="5" s="1"/>
  <c r="G57" i="5"/>
  <c r="H57" i="5" s="1"/>
  <c r="G56" i="5"/>
  <c r="H56" i="5" s="1"/>
  <c r="G55" i="5"/>
  <c r="H55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H13" i="4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25" i="4"/>
  <c r="BM26" i="4"/>
  <c r="BM27" i="4"/>
  <c r="BM29" i="4"/>
  <c r="BM30" i="4"/>
  <c r="BM31" i="4"/>
  <c r="BM32" i="4"/>
  <c r="BM33" i="4"/>
  <c r="BM34" i="4"/>
  <c r="BM35" i="4"/>
  <c r="BM36" i="4"/>
  <c r="BM37" i="4"/>
  <c r="BM38" i="4"/>
  <c r="BM39" i="4"/>
  <c r="AI3" i="4"/>
  <c r="AJ3" i="4" s="1"/>
  <c r="AW2" i="4"/>
  <c r="AX2" i="4" s="1"/>
  <c r="AP2" i="4"/>
  <c r="AQ2" i="4" s="1"/>
  <c r="U2" i="4"/>
  <c r="V2" i="4" s="1"/>
  <c r="AI2" i="4"/>
  <c r="AJ2" i="4" s="1"/>
  <c r="BL42" i="4"/>
  <c r="AW42" i="4"/>
  <c r="AX42" i="4" s="1"/>
  <c r="AP42" i="4"/>
  <c r="AQ42" i="4" s="1"/>
  <c r="AI42" i="4"/>
  <c r="AJ42" i="4" s="1"/>
  <c r="AB42" i="4"/>
  <c r="AC42" i="4" s="1"/>
  <c r="U42" i="4"/>
  <c r="V42" i="4" s="1"/>
  <c r="H42" i="4"/>
  <c r="BM43" i="4"/>
  <c r="BL43" i="4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BL41" i="4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L39" i="4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L38" i="4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L37" i="4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L36" i="4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L35" i="4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L34" i="4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L33" i="4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BL32" i="4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BL31" i="4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L30" i="4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L29" i="4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L28" i="4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L27" i="4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L26" i="4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L25" i="4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L24" i="4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L23" i="4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L22" i="4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L21" i="4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L20" i="4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L19" i="4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L18" i="4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L17" i="4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L16" i="4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L15" i="4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L14" i="4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AQ13" i="4"/>
  <c r="AI13" i="4"/>
  <c r="AJ13" i="4" s="1"/>
  <c r="AB13" i="4"/>
  <c r="AC13" i="4" s="1"/>
  <c r="U13" i="4"/>
  <c r="V13" i="4" s="1"/>
  <c r="N13" i="4"/>
  <c r="O13" i="4" s="1"/>
  <c r="BL12" i="4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L11" i="4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L10" i="4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L9" i="4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L8" i="4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BL7" i="4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L5" i="4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L4" i="4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AW3" i="4"/>
  <c r="AX3" i="4" s="1"/>
  <c r="AP3" i="4"/>
  <c r="AQ3" i="4" s="1"/>
  <c r="AB3" i="4"/>
  <c r="AC3" i="4" s="1"/>
  <c r="U3" i="4"/>
  <c r="V3" i="4" s="1"/>
  <c r="N3" i="4"/>
  <c r="O3" i="4" s="1"/>
  <c r="G3" i="4"/>
  <c r="H3" i="4" s="1"/>
  <c r="BL2" i="4"/>
  <c r="AB2" i="4"/>
  <c r="AC2" i="4" s="1"/>
  <c r="N2" i="4"/>
  <c r="O2" i="4" s="1"/>
  <c r="G2" i="4"/>
  <c r="H2" i="4" s="1"/>
  <c r="H142" i="5" l="1"/>
  <c r="H143" i="5" s="1"/>
  <c r="BO13" i="4"/>
  <c r="BO3" i="4"/>
  <c r="BP3" i="4" s="1"/>
  <c r="BO2" i="4"/>
  <c r="BP2" i="4" s="1"/>
  <c r="BO6" i="4"/>
  <c r="BP6" i="4" s="1"/>
  <c r="H410" i="5"/>
  <c r="H414" i="5" s="1"/>
  <c r="BM46" i="4"/>
  <c r="L3" i="5"/>
  <c r="L4" i="5" s="1"/>
  <c r="H290" i="5"/>
  <c r="H291" i="5" s="1"/>
  <c r="H425" i="5"/>
  <c r="H426" i="5" s="1"/>
  <c r="H253" i="5"/>
  <c r="H254" i="5" s="1"/>
  <c r="H130" i="5"/>
  <c r="H338" i="5"/>
  <c r="H339" i="5" s="1"/>
  <c r="H462" i="5"/>
  <c r="H463" i="5"/>
  <c r="H90" i="5"/>
  <c r="H91" i="5" s="1"/>
  <c r="H116" i="5"/>
  <c r="H117" i="5" s="1"/>
  <c r="H326" i="5"/>
  <c r="H327" i="5"/>
  <c r="H474" i="5"/>
  <c r="H475" i="5" s="1"/>
  <c r="H498" i="5"/>
  <c r="H499" i="5" s="1"/>
  <c r="H266" i="5"/>
  <c r="H267" i="5" s="1"/>
  <c r="H155" i="5"/>
  <c r="H156" i="5" s="1"/>
  <c r="H168" i="5"/>
  <c r="H169" i="5" s="1"/>
  <c r="H229" i="5"/>
  <c r="H230" i="5" s="1"/>
  <c r="H77" i="5"/>
  <c r="H78" i="5" s="1"/>
  <c r="H398" i="5"/>
  <c r="H399" i="5" s="1"/>
  <c r="H302" i="5"/>
  <c r="H303" i="5" s="1"/>
  <c r="H241" i="5"/>
  <c r="H242" i="5"/>
  <c r="H510" i="5"/>
  <c r="H511" i="5" s="1"/>
  <c r="H205" i="5"/>
  <c r="H206" i="5" s="1"/>
  <c r="H278" i="5"/>
  <c r="H279" i="5" s="1"/>
  <c r="H350" i="5"/>
  <c r="H351" i="5" s="1"/>
  <c r="H386" i="5"/>
  <c r="H387" i="5" s="1"/>
  <c r="H486" i="5"/>
  <c r="H487" i="5" s="1"/>
  <c r="H193" i="5"/>
  <c r="H194" i="5" s="1"/>
  <c r="H375" i="5"/>
  <c r="H314" i="5"/>
  <c r="H315" i="5" s="1"/>
  <c r="H450" i="5"/>
  <c r="H451" i="5" s="1"/>
  <c r="H181" i="5"/>
  <c r="H182" i="5" s="1"/>
  <c r="H217" i="5"/>
  <c r="H218" i="5" s="1"/>
  <c r="H362" i="5"/>
  <c r="H363" i="5" s="1"/>
  <c r="H129" i="5"/>
  <c r="H438" i="5"/>
  <c r="H439" i="5" s="1"/>
  <c r="BO34" i="4"/>
  <c r="BP34" i="4" s="1"/>
  <c r="BR34" i="4" s="1"/>
  <c r="BO35" i="4"/>
  <c r="BP35" i="4" s="1"/>
  <c r="BO33" i="4"/>
  <c r="BP33" i="4" s="1"/>
  <c r="BO32" i="4"/>
  <c r="BP32" i="4" s="1"/>
  <c r="BO31" i="4"/>
  <c r="BP31" i="4" s="1"/>
  <c r="BR31" i="4" s="1"/>
  <c r="BO29" i="4"/>
  <c r="BP29" i="4" s="1"/>
  <c r="BR28" i="4"/>
  <c r="BO26" i="4"/>
  <c r="BP26" i="4" s="1"/>
  <c r="BO23" i="4"/>
  <c r="BP23" i="4" s="1"/>
  <c r="BO22" i="4"/>
  <c r="BP22" i="4" s="1"/>
  <c r="BR22" i="4" s="1"/>
  <c r="BO20" i="4"/>
  <c r="BP20" i="4" s="1"/>
  <c r="BO18" i="4"/>
  <c r="BP18" i="4" s="1"/>
  <c r="BO16" i="4"/>
  <c r="BP16" i="4" s="1"/>
  <c r="BR16" i="4" s="1"/>
  <c r="BO14" i="4"/>
  <c r="BP14" i="4" s="1"/>
  <c r="BO11" i="4"/>
  <c r="BP11" i="4" s="1"/>
  <c r="BO10" i="4"/>
  <c r="BP10" i="4" s="1"/>
  <c r="BO7" i="4"/>
  <c r="BP7" i="4" s="1"/>
  <c r="BO5" i="4"/>
  <c r="BP5" i="4" s="1"/>
  <c r="BR5" i="4" s="1"/>
  <c r="BO15" i="4"/>
  <c r="BP15" i="4" s="1"/>
  <c r="BR15" i="4" s="1"/>
  <c r="BO39" i="4"/>
  <c r="BP39" i="4" s="1"/>
  <c r="BO9" i="4"/>
  <c r="BP9" i="4" s="1"/>
  <c r="BO27" i="4"/>
  <c r="BP27" i="4" s="1"/>
  <c r="BO25" i="4"/>
  <c r="BP25" i="4" s="1"/>
  <c r="BO24" i="4"/>
  <c r="BP24" i="4" s="1"/>
  <c r="BO21" i="4"/>
  <c r="BP21" i="4" s="1"/>
  <c r="BO37" i="4"/>
  <c r="BP37" i="4" s="1"/>
  <c r="BO36" i="4"/>
  <c r="BP36" i="4" s="1"/>
  <c r="BO12" i="4"/>
  <c r="BP12" i="4" s="1"/>
  <c r="BO17" i="4"/>
  <c r="BP17" i="4" s="1"/>
  <c r="BO38" i="4"/>
  <c r="BP38" i="4" s="1"/>
  <c r="BO30" i="4"/>
  <c r="BP30" i="4" s="1"/>
  <c r="BO8" i="4"/>
  <c r="BP8" i="4" s="1"/>
  <c r="BO19" i="4"/>
  <c r="BP19" i="4" s="1"/>
  <c r="BO4" i="4"/>
  <c r="BP4" i="4" s="1"/>
  <c r="BR4" i="4" s="1"/>
  <c r="BO42" i="4"/>
  <c r="BP42" i="4" s="1"/>
  <c r="BO43" i="4"/>
  <c r="BP43" i="4" s="1"/>
  <c r="L8" i="5" l="1"/>
  <c r="BR10" i="4"/>
  <c r="BP47" i="4"/>
  <c r="I5" i="6"/>
  <c r="J3" i="6"/>
  <c r="K3" i="6" s="1"/>
  <c r="J2" i="6"/>
  <c r="H170" i="5"/>
  <c r="H171" i="5" s="1"/>
  <c r="H157" i="5"/>
  <c r="H158" i="5"/>
  <c r="H144" i="5"/>
  <c r="H145" i="5" s="1"/>
  <c r="H500" i="5"/>
  <c r="H501" i="5" s="1"/>
  <c r="H195" i="5"/>
  <c r="H196" i="5" s="1"/>
  <c r="H352" i="5"/>
  <c r="H353" i="5" s="1"/>
  <c r="H512" i="5"/>
  <c r="H513" i="5" s="1"/>
  <c r="H304" i="5"/>
  <c r="H305" i="5" s="1"/>
  <c r="H255" i="5"/>
  <c r="H256" i="5" s="1"/>
  <c r="H79" i="5"/>
  <c r="H80" i="5" s="1"/>
  <c r="H427" i="5"/>
  <c r="H428" i="5"/>
  <c r="H183" i="5"/>
  <c r="H184" i="5" s="1"/>
  <c r="H452" i="5"/>
  <c r="H453" i="5" s="1"/>
  <c r="H316" i="5"/>
  <c r="H317" i="5" s="1"/>
  <c r="H388" i="5"/>
  <c r="H389" i="5" s="1"/>
  <c r="H118" i="5"/>
  <c r="H119" i="5" s="1"/>
  <c r="H207" i="5"/>
  <c r="H208" i="5"/>
  <c r="H340" i="5"/>
  <c r="H341" i="5"/>
  <c r="H400" i="5"/>
  <c r="H401" i="5" s="1"/>
  <c r="H219" i="5"/>
  <c r="H220" i="5" s="1"/>
  <c r="H231" i="5"/>
  <c r="H232" i="5" s="1"/>
  <c r="H292" i="5"/>
  <c r="H293" i="5" s="1"/>
  <c r="H280" i="5"/>
  <c r="H281" i="5" s="1"/>
  <c r="H328" i="5"/>
  <c r="H329" i="5" s="1"/>
  <c r="H66" i="5"/>
  <c r="H67" i="5" s="1"/>
  <c r="H364" i="5"/>
  <c r="H365" i="5" s="1"/>
  <c r="H92" i="5"/>
  <c r="H93" i="5" s="1"/>
  <c r="H376" i="5"/>
  <c r="H377" i="5" s="1"/>
  <c r="H476" i="5"/>
  <c r="H477" i="5" s="1"/>
  <c r="H243" i="5"/>
  <c r="H244" i="5" s="1"/>
  <c r="H415" i="5"/>
  <c r="H416" i="5" s="1"/>
  <c r="H464" i="5"/>
  <c r="H465" i="5" s="1"/>
  <c r="H105" i="5"/>
  <c r="H106" i="5" s="1"/>
  <c r="H440" i="5"/>
  <c r="H441" i="5" s="1"/>
  <c r="H488" i="5"/>
  <c r="H489" i="5" s="1"/>
  <c r="H131" i="5"/>
  <c r="H132" i="5"/>
  <c r="H268" i="5"/>
  <c r="H269" i="5" s="1"/>
  <c r="BR6" i="4"/>
  <c r="BR24" i="4"/>
  <c r="BR9" i="4"/>
  <c r="BR18" i="4"/>
  <c r="BR39" i="4"/>
  <c r="BR38" i="4"/>
  <c r="BR17" i="4"/>
  <c r="BR12" i="4"/>
  <c r="BR19" i="4"/>
  <c r="BR37" i="4"/>
  <c r="BR30" i="4"/>
  <c r="BR27" i="4"/>
  <c r="BR11" i="4"/>
  <c r="BR33" i="4"/>
  <c r="BR26" i="4"/>
  <c r="BR8" i="4"/>
  <c r="BR35" i="4"/>
  <c r="BR36" i="4"/>
  <c r="BR20" i="4"/>
  <c r="BR21" i="4"/>
  <c r="BR29" i="4"/>
  <c r="BR7" i="4"/>
  <c r="BR32" i="4"/>
  <c r="BR25" i="4"/>
  <c r="BR14" i="4"/>
  <c r="BR23" i="4"/>
  <c r="BR42" i="4"/>
  <c r="BR43" i="4"/>
  <c r="BR2" i="4"/>
  <c r="BR3" i="4"/>
  <c r="K2" i="6" l="1"/>
  <c r="K5" i="6" s="1"/>
  <c r="J5" i="6"/>
  <c r="BR13" i="4"/>
  <c r="BR47" i="4" s="1"/>
  <c r="L9" i="5"/>
  <c r="L10" i="5" s="1"/>
</calcChain>
</file>

<file path=xl/sharedStrings.xml><?xml version="1.0" encoding="utf-8"?>
<sst xmlns="http://schemas.openxmlformats.org/spreadsheetml/2006/main" count="1051" uniqueCount="285">
  <si>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</si>
  <si>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</si>
  <si>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</si>
  <si>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</si>
  <si>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</si>
  <si>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</si>
  <si>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</si>
  <si>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</si>
  <si>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</si>
  <si>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</si>
  <si>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</si>
  <si>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</si>
  <si>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</si>
  <si>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</si>
  <si>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</si>
  <si>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</si>
  <si>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</si>
  <si>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</si>
  <si>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</si>
  <si>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</si>
  <si>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</si>
  <si>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</si>
  <si>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</si>
  <si>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</si>
  <si>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</si>
  <si>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</si>
  <si>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</si>
  <si>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</si>
  <si>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</si>
  <si>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</si>
  <si>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</si>
  <si>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</si>
  <si>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</si>
  <si>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</si>
  <si>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</si>
  <si>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</si>
  <si>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</si>
  <si>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</si>
  <si>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</si>
  <si>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</si>
  <si>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</si>
  <si>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</si>
  <si>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</si>
  <si>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</si>
  <si>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</si>
  <si>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</si>
  <si>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</si>
  <si>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</si>
  <si>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</si>
  <si>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</si>
  <si>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</si>
  <si>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</si>
  <si>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</si>
  <si>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</si>
  <si>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</si>
  <si>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</si>
  <si>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15：00～23：00</t>
    <rPh sb="0" eb="3">
      <t>シカクシャ</t>
    </rPh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</si>
  <si>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</si>
  <si>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</si>
  <si>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</si>
  <si>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</si>
  <si>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</si>
  <si>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</si>
  <si>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</si>
  <si>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</si>
  <si>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</si>
  <si>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</si>
  <si>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</si>
  <si>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</si>
  <si>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</si>
  <si>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</si>
  <si>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</si>
  <si>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</si>
  <si>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</si>
  <si>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</si>
  <si>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</si>
  <si>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</si>
  <si>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</si>
  <si>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</si>
  <si>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</si>
  <si>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</si>
  <si>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</si>
  <si>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</si>
  <si>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</si>
  <si>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</si>
  <si>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</si>
  <si>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</si>
  <si>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</si>
  <si>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</si>
  <si>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</si>
  <si>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</si>
  <si>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</si>
  <si>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</si>
  <si>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</si>
  <si>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</si>
  <si>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</si>
  <si>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</si>
  <si>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</si>
  <si>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</si>
  <si>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</si>
  <si>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</si>
  <si>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</si>
  <si>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</si>
  <si>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</si>
  <si>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</si>
  <si>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</si>
  <si>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</si>
  <si>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</si>
  <si>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</si>
  <si>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</si>
  <si>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</si>
  <si>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</si>
  <si>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</si>
  <si>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</si>
  <si>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</si>
  <si>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</si>
  <si>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</si>
  <si>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</si>
  <si>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</si>
  <si>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</si>
  <si>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</si>
  <si>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</si>
  <si>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</si>
  <si>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</si>
  <si>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</si>
  <si>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</si>
  <si>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</si>
  <si>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</si>
  <si>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</si>
  <si>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</si>
  <si>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</si>
  <si>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</si>
  <si>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</si>
  <si>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</si>
  <si>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</si>
  <si>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</si>
  <si>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</si>
  <si>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</si>
  <si>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</si>
  <si>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</si>
  <si>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</si>
  <si>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</si>
  <si>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</si>
  <si>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</si>
  <si>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</si>
  <si>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</si>
  <si>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</si>
  <si>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</si>
  <si>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</si>
  <si>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</si>
  <si>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</si>
  <si>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</si>
  <si>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</si>
  <si>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</si>
  <si>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</si>
  <si>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</si>
  <si>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</si>
  <si>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</si>
  <si>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</si>
  <si>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</si>
  <si>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</si>
  <si>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</si>
  <si>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</si>
  <si>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</si>
  <si>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</si>
  <si>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</si>
  <si>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</si>
  <si>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</si>
  <si>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</si>
  <si>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</si>
  <si>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</si>
  <si>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</si>
  <si>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</si>
  <si>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</si>
  <si>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</si>
  <si>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</si>
  <si>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帰帆島駐車場</t>
    <rPh sb="0" eb="2">
      <t>キハン</t>
    </rPh>
    <rPh sb="2" eb="3">
      <t>シマ</t>
    </rPh>
    <rPh sb="3" eb="6">
      <t>チュウシャジョウ</t>
    </rPh>
    <phoneticPr fontId="1"/>
  </si>
  <si>
    <t>日勤　ライン引き</t>
    <rPh sb="0" eb="2">
      <t>ニッキン</t>
    </rPh>
    <rPh sb="6" eb="7">
      <t>ヒ</t>
    </rPh>
    <phoneticPr fontId="1"/>
  </si>
  <si>
    <t>材料一式</t>
    <rPh sb="0" eb="4">
      <t>ザイリョウイッシキ</t>
    </rPh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</si>
  <si>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</si>
  <si>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</si>
  <si>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</si>
  <si>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</si>
  <si>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</si>
  <si>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</si>
  <si>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</si>
  <si>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</si>
  <si>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</si>
  <si>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</si>
  <si>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</si>
  <si>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</si>
  <si>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</si>
  <si>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</si>
  <si>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</si>
  <si>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おうみ警備保障(株)</t>
    <rPh sb="3" eb="5">
      <t>ケイビ</t>
    </rPh>
    <rPh sb="5" eb="7">
      <t>ホショウ</t>
    </rPh>
    <rPh sb="7" eb="10">
      <t>カブ</t>
    </rPh>
    <phoneticPr fontId="1"/>
  </si>
  <si>
    <t>一般　16：00～23：00</t>
    <phoneticPr fontId="1"/>
  </si>
  <si>
    <t>一般　１2：00～22：00</t>
    <phoneticPr fontId="1"/>
  </si>
  <si>
    <t>一般　１6：00～23：00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</si>
  <si>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</si>
  <si>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</si>
  <si>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</si>
  <si>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</si>
  <si>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</si>
  <si>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</si>
  <si>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</si>
  <si>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</si>
  <si>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</si>
  <si>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</si>
  <si>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</si>
  <si>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</si>
  <si>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</si>
  <si>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</si>
  <si>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</si>
  <si>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</si>
  <si>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</si>
  <si>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</si>
  <si>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</si>
  <si>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</si>
  <si>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</si>
  <si>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</si>
  <si>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</si>
  <si>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</si>
  <si>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</si>
  <si>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</si>
  <si>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</si>
  <si>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</si>
  <si>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</si>
  <si>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</si>
  <si>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</si>
  <si>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</si>
  <si>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</si>
  <si>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</si>
  <si>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</si>
  <si>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</si>
  <si>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</si>
  <si>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</si>
  <si>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</si>
  <si>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</si>
  <si>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</si>
  <si>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</si>
  <si>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</si>
  <si>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</si>
  <si>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</si>
  <si>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</si>
  <si>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</si>
  <si>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</si>
  <si>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株式会社CSILeaｄ</t>
    <rPh sb="0" eb="4">
      <t>カブシキガイシャ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</si>
  <si>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</si>
  <si>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</si>
  <si>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</si>
  <si>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</si>
  <si>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</si>
  <si>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</si>
  <si>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帰帆島ライン引き作業</t>
    <rPh sb="0" eb="3">
      <t>キハンシマ</t>
    </rPh>
    <rPh sb="6" eb="7">
      <t>ヒ</t>
    </rPh>
    <rPh sb="8" eb="10">
      <t>サギョウ</t>
    </rPh>
    <phoneticPr fontId="1"/>
  </si>
  <si>
    <t>材料費</t>
    <rPh sb="0" eb="3">
      <t>ザイリョウヒ</t>
    </rPh>
    <phoneticPr fontId="1"/>
  </si>
  <si>
    <t>規制資機材</t>
    <rPh sb="0" eb="5">
      <t>キセイシキザイ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</si>
  <si>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</si>
  <si>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</si>
  <si>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その他経費</t>
    <rPh sb="2" eb="5">
      <t>タケイヒ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</si>
  <si>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</si>
  <si>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</si>
  <si>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全立興業(有)</t>
    <rPh sb="0" eb="2">
      <t>ゼンリツ</t>
    </rPh>
    <rPh sb="2" eb="4">
      <t>コウギョウ</t>
    </rPh>
    <rPh sb="4" eb="7">
      <t>ユウゲンガイシャ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</si>
  <si>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</si>
  <si>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一般　12：00～21：00</t>
    <rPh sb="0" eb="2">
      <t>イッパン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</si>
  <si>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</si>
  <si>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標識案内車両</t>
    <rPh sb="0" eb="4">
      <t>ヒョウシキアンナイ</t>
    </rPh>
    <rPh sb="4" eb="6">
      <t>シャリョウ</t>
    </rPh>
    <phoneticPr fontId="1"/>
  </si>
  <si>
    <t>標識案内車両</t>
    <rPh sb="0" eb="2">
      <t>ヒョウシキ</t>
    </rPh>
    <rPh sb="2" eb="4">
      <t>アンナイ</t>
    </rPh>
    <rPh sb="4" eb="6">
      <t>シャリョウ</t>
    </rPh>
    <phoneticPr fontId="1"/>
  </si>
  <si>
    <t>資格者　15：00～22：00</t>
    <phoneticPr fontId="1"/>
  </si>
  <si>
    <t>一般　15：00～22：00</t>
    <phoneticPr fontId="1"/>
  </si>
  <si>
    <t>警備員区分9</t>
    <rPh sb="0" eb="3">
      <t>ケイビイン</t>
    </rPh>
    <rPh sb="3" eb="5">
      <t>クブン</t>
    </rPh>
    <phoneticPr fontId="1"/>
  </si>
  <si>
    <t>人数9</t>
    <rPh sb="0" eb="2">
      <t>ニンズウ</t>
    </rPh>
    <phoneticPr fontId="1"/>
  </si>
  <si>
    <t>日勤hr9</t>
    <rPh sb="0" eb="2">
      <t>ニッキン</t>
    </rPh>
    <phoneticPr fontId="1"/>
  </si>
  <si>
    <t>夜勤hr9</t>
    <rPh sb="0" eb="2">
      <t>ヤキン</t>
    </rPh>
    <phoneticPr fontId="1"/>
  </si>
  <si>
    <t>時間保証9</t>
    <rPh sb="0" eb="2">
      <t>ジカン</t>
    </rPh>
    <rPh sb="2" eb="4">
      <t>ホショウ</t>
    </rPh>
    <phoneticPr fontId="1"/>
  </si>
  <si>
    <t>単価9</t>
    <rPh sb="0" eb="2">
      <t>タンカ</t>
    </rPh>
    <phoneticPr fontId="1"/>
  </si>
  <si>
    <t>金額9</t>
    <rPh sb="0" eb="2">
      <t>キンガク</t>
    </rPh>
    <phoneticPr fontId="1"/>
  </si>
  <si>
    <t>株式会社アダムスセキュリティ</t>
    <rPh sb="0" eb="4">
      <t>カブシキガイシャ</t>
    </rPh>
    <phoneticPr fontId="2"/>
  </si>
  <si>
    <t>株式会社K2SECURITY</t>
    <rPh sb="0" eb="4">
      <t>カブシキガイシャ</t>
    </rPh>
    <phoneticPr fontId="1"/>
  </si>
  <si>
    <t>2名</t>
    <rPh sb="1" eb="2">
      <t>メイ</t>
    </rPh>
    <phoneticPr fontId="1"/>
  </si>
  <si>
    <t>3名</t>
    <rPh sb="1" eb="2">
      <t>メイ</t>
    </rPh>
    <phoneticPr fontId="1"/>
  </si>
  <si>
    <t>0名</t>
    <rPh sb="1" eb="2">
      <t>メイ</t>
    </rPh>
    <phoneticPr fontId="1"/>
  </si>
  <si>
    <t>〃</t>
    <phoneticPr fontId="1"/>
  </si>
  <si>
    <t>61名</t>
    <rPh sb="2" eb="3">
      <t>メイ</t>
    </rPh>
    <phoneticPr fontId="1"/>
  </si>
  <si>
    <t>合計</t>
    <rPh sb="0" eb="2">
      <t>ゴウケイ</t>
    </rPh>
    <phoneticPr fontId="1"/>
  </si>
  <si>
    <t>時給単価</t>
    <rPh sb="0" eb="2">
      <t>ジキュウ</t>
    </rPh>
    <rPh sb="2" eb="4">
      <t>タンカ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</si>
</sst>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4" fillId="2" borderId="1" xfId="0" applyFont="1" applyFill="1" applyBorder="1">
      <alignment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>
      <alignment vertical="center"/>
    </xf>
    <xf numFmtId="56" fontId="0" fillId="0" borderId="1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R47"/>
  <sheetViews>
    <sheetView showWhiteSpace="0" topLeftCell="BB1" zoomScale="50" zoomScaleNormal="50" zoomScaleSheetLayoutView="100" workbookViewId="0">
      <selection activeCell="BU8" sqref="BU8"/>
    </sheetView>
  </sheetViews>
  <sheetFormatPr defaultRowHeight="17.649999999999999" x14ac:dyDescent="0.7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4.37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22.25" customWidth="1"/>
    <col min="63" max="63" width="14.75" customWidth="1"/>
    <col min="64" max="64" width="16.25" customWidth="1"/>
    <col min="65" max="65" width="10.375" customWidth="1"/>
    <col min="67" max="67" width="15.375" customWidth="1"/>
    <col min="68" max="69" width="11.875" customWidth="1"/>
    <col min="70" max="70" width="15.375" customWidth="1"/>
  </cols>
  <sheetData>
    <row r="1" spans="1:70" x14ac:dyDescent="0.7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165</v>
      </c>
      <c r="G1" s="10" t="s">
        <v>2</v>
      </c>
      <c r="H1" s="8" t="s">
        <v>3</v>
      </c>
      <c r="I1" s="1" t="s">
        <v>86</v>
      </c>
      <c r="J1" s="1" t="s">
        <v>87</v>
      </c>
      <c r="K1" s="1" t="s">
        <v>88</v>
      </c>
      <c r="L1" s="1" t="s">
        <v>89</v>
      </c>
      <c r="M1" s="8" t="s">
        <v>167</v>
      </c>
      <c r="N1" s="10" t="s">
        <v>90</v>
      </c>
      <c r="O1" s="8" t="s">
        <v>91</v>
      </c>
      <c r="P1" s="1" t="s">
        <v>111</v>
      </c>
      <c r="Q1" s="1" t="s">
        <v>112</v>
      </c>
      <c r="R1" s="1" t="s">
        <v>113</v>
      </c>
      <c r="S1" s="1" t="s">
        <v>114</v>
      </c>
      <c r="T1" s="8" t="s">
        <v>168</v>
      </c>
      <c r="U1" s="10" t="s">
        <v>115</v>
      </c>
      <c r="V1" s="8" t="s">
        <v>116</v>
      </c>
      <c r="W1" s="1" t="s">
        <v>117</v>
      </c>
      <c r="X1" s="1" t="s">
        <v>118</v>
      </c>
      <c r="Y1" s="1" t="s">
        <v>119</v>
      </c>
      <c r="Z1" s="1" t="s">
        <v>120</v>
      </c>
      <c r="AA1" s="8" t="s">
        <v>169</v>
      </c>
      <c r="AB1" s="10" t="s">
        <v>121</v>
      </c>
      <c r="AC1" s="8" t="s">
        <v>122</v>
      </c>
      <c r="AD1" s="1" t="s">
        <v>123</v>
      </c>
      <c r="AE1" s="1" t="s">
        <v>124</v>
      </c>
      <c r="AF1" s="1" t="s">
        <v>125</v>
      </c>
      <c r="AG1" s="1" t="s">
        <v>126</v>
      </c>
      <c r="AH1" s="8" t="s">
        <v>170</v>
      </c>
      <c r="AI1" s="10" t="s">
        <v>127</v>
      </c>
      <c r="AJ1" s="8" t="s">
        <v>128</v>
      </c>
      <c r="AK1" s="1" t="s">
        <v>129</v>
      </c>
      <c r="AL1" s="1" t="s">
        <v>130</v>
      </c>
      <c r="AM1" s="1" t="s">
        <v>131</v>
      </c>
      <c r="AN1" s="1" t="s">
        <v>132</v>
      </c>
      <c r="AO1" s="8" t="s">
        <v>171</v>
      </c>
      <c r="AP1" s="10" t="s">
        <v>133</v>
      </c>
      <c r="AQ1" s="8" t="s">
        <v>134</v>
      </c>
      <c r="AR1" s="1" t="s">
        <v>135</v>
      </c>
      <c r="AS1" s="1" t="s">
        <v>136</v>
      </c>
      <c r="AT1" s="1" t="s">
        <v>137</v>
      </c>
      <c r="AU1" s="1" t="s">
        <v>138</v>
      </c>
      <c r="AV1" s="8" t="s">
        <v>172</v>
      </c>
      <c r="AW1" s="10" t="s">
        <v>139</v>
      </c>
      <c r="AX1" s="8" t="s">
        <v>140</v>
      </c>
      <c r="AY1" s="1" t="s">
        <v>146</v>
      </c>
      <c r="AZ1" s="1" t="s">
        <v>147</v>
      </c>
      <c r="BA1" s="1" t="s">
        <v>148</v>
      </c>
      <c r="BB1" s="1" t="s">
        <v>149</v>
      </c>
      <c r="BC1" s="8" t="s">
        <v>173</v>
      </c>
      <c r="BD1" s="10" t="s">
        <v>150</v>
      </c>
      <c r="BE1" s="8" t="s">
        <v>151</v>
      </c>
      <c r="BF1" s="1" t="s">
        <v>269</v>
      </c>
      <c r="BG1" s="1" t="s">
        <v>270</v>
      </c>
      <c r="BH1" s="1" t="s">
        <v>271</v>
      </c>
      <c r="BI1" s="1" t="s">
        <v>272</v>
      </c>
      <c r="BJ1" s="8" t="s">
        <v>273</v>
      </c>
      <c r="BK1" s="10" t="s">
        <v>274</v>
      </c>
      <c r="BL1" s="8" t="s">
        <v>275</v>
      </c>
      <c r="BM1" s="1" t="s">
        <v>80</v>
      </c>
      <c r="BN1" s="1" t="s">
        <v>142</v>
      </c>
      <c r="BO1" s="1" t="s">
        <v>141</v>
      </c>
      <c r="BP1" s="1" t="s">
        <v>8</v>
      </c>
      <c r="BQ1" s="1" t="s">
        <v>9</v>
      </c>
      <c r="BR1" s="1" t="s">
        <v>10</v>
      </c>
    </row>
    <row r="2" spans="1:70" x14ac:dyDescent="0.7">
      <c r="A2" s="11" t="s">
        <v>209</v>
      </c>
      <c r="B2" s="11" t="s">
        <v>143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64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82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229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230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16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51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179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5" si="4">BD2*AZ2</f>
        <v>83200</v>
      </c>
      <c r="BF2" s="11"/>
      <c r="BG2" s="11"/>
      <c r="BH2" s="11"/>
      <c r="BI2" s="11"/>
      <c r="BJ2" s="11"/>
      <c r="BK2" s="12"/>
      <c r="BL2" s="12">
        <f t="shared" ref="BL2:BL39" si="5">BK2*BG2</f>
        <v>0</v>
      </c>
      <c r="BM2" s="11">
        <f>BG2+AS2+AL2+X2+Q2+J2+C2+AE2+AZ2</f>
        <v>97</v>
      </c>
      <c r="BN2" s="11">
        <v>7.0000000000000007E-2</v>
      </c>
      <c r="BO2" s="12">
        <f>(BL2+AX2+AQ2+AC2+V2+O2+H2+BE2+AJ2)*BN2</f>
        <v>208488.00000000003</v>
      </c>
      <c r="BP2" s="12">
        <f>BL2+AX2+AQ2+AC2+V2+O2+H2+BO2+AJ2+BE2</f>
        <v>3186888</v>
      </c>
      <c r="BQ2" s="12">
        <v>318688</v>
      </c>
      <c r="BR2" s="12">
        <f>BP2+BQ2</f>
        <v>3505576</v>
      </c>
    </row>
    <row r="3" spans="1:70" x14ac:dyDescent="0.7">
      <c r="A3" s="1" t="s">
        <v>210</v>
      </c>
      <c r="B3" s="1" t="s">
        <v>231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232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6">N3*J3</f>
        <v>386750</v>
      </c>
      <c r="P3" s="1" t="s">
        <v>268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7">U3*Q3</f>
        <v>364000</v>
      </c>
      <c r="W3" s="1" t="s">
        <v>82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8">AB3*X3</f>
        <v>34300</v>
      </c>
      <c r="AD3" s="1" t="s">
        <v>174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233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51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234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" t="s">
        <v>157</v>
      </c>
      <c r="BG3" s="1">
        <v>1</v>
      </c>
      <c r="BH3" s="1">
        <v>7</v>
      </c>
      <c r="BI3" s="1"/>
      <c r="BJ3" s="1">
        <v>1</v>
      </c>
      <c r="BK3" s="5">
        <f>4000*BH3+5600*BI3+4000*BJ3</f>
        <v>32000</v>
      </c>
      <c r="BL3" s="5">
        <f>BK3*BG3</f>
        <v>32000</v>
      </c>
      <c r="BM3" s="13">
        <f>BG3+AS3+AL3+X3+Q3+J3+C3+AE3+AZ3</f>
        <v>76</v>
      </c>
      <c r="BN3" s="13">
        <v>7.0000000000000007E-2</v>
      </c>
      <c r="BO3" s="14">
        <f>(BL3+AX3+AQ3+AC3+V3+O3+H3+AJ3+BE3)*BN3</f>
        <v>172595.50000000003</v>
      </c>
      <c r="BP3" s="14">
        <f>BL3+AX3+AQ3+AC3+V3+O3+BE3+H3+BO3+AJ3</f>
        <v>2638245.5</v>
      </c>
      <c r="BQ3" s="14">
        <v>263824</v>
      </c>
      <c r="BR3" s="5">
        <f t="shared" ref="BR3" si="9">BP3+BQ3</f>
        <v>2902069.5</v>
      </c>
    </row>
    <row r="4" spans="1:70" x14ac:dyDescent="0.7">
      <c r="A4" s="11" t="s">
        <v>211</v>
      </c>
      <c r="B4" s="11" t="s">
        <v>143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6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7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8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5" si="16">4000*BA4+5600*BB4+4000*BC4</f>
        <v>0</v>
      </c>
      <c r="BE4" s="12">
        <f t="shared" si="4"/>
        <v>0</v>
      </c>
      <c r="BF4" s="11"/>
      <c r="BG4" s="11"/>
      <c r="BH4" s="11"/>
      <c r="BI4" s="11"/>
      <c r="BJ4" s="11"/>
      <c r="BK4" s="12"/>
      <c r="BL4" s="12">
        <f t="shared" si="5"/>
        <v>0</v>
      </c>
      <c r="BM4" s="11">
        <f>BG4+AS4+AL4+X4+Q4+J4+C4+AE4</f>
        <v>7</v>
      </c>
      <c r="BN4" s="11">
        <v>7.0000000000000007E-2</v>
      </c>
      <c r="BO4" s="12">
        <f t="shared" ref="BO4:BO39" si="17">(BL4+AX4+AQ4+AC4+V4+O4+H4+AJ4)*BN4</f>
        <v>14700.000000000002</v>
      </c>
      <c r="BP4" s="12">
        <f t="shared" ref="BP4:BP39" si="18">BL4+AX4+AQ4+AC4+V4+O4+H4+BO4+AJ4</f>
        <v>224700</v>
      </c>
      <c r="BQ4" s="12">
        <v>22470</v>
      </c>
      <c r="BR4" s="12">
        <f t="shared" ref="BR4:BR39" si="19">BP4+BQ4</f>
        <v>247170</v>
      </c>
    </row>
    <row r="5" spans="1:70" x14ac:dyDescent="0.7">
      <c r="A5" s="1" t="s">
        <v>198</v>
      </c>
      <c r="B5" s="1" t="s">
        <v>235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6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7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8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51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"/>
      <c r="BG5" s="1"/>
      <c r="BH5" s="1"/>
      <c r="BI5" s="1"/>
      <c r="BJ5" s="1"/>
      <c r="BK5" s="5"/>
      <c r="BL5" s="5">
        <f t="shared" si="5"/>
        <v>0</v>
      </c>
      <c r="BM5" s="13">
        <f t="shared" ref="BM5:BM39" si="20">BG5+AS5+AL5+X5+Q5+J5+C5+AE5</f>
        <v>20</v>
      </c>
      <c r="BN5" s="1">
        <v>7.0000000000000007E-2</v>
      </c>
      <c r="BO5" s="14">
        <f t="shared" si="17"/>
        <v>49392.000000000007</v>
      </c>
      <c r="BP5" s="14">
        <f t="shared" si="18"/>
        <v>754992</v>
      </c>
      <c r="BQ5" s="14">
        <v>75499</v>
      </c>
      <c r="BR5" s="5">
        <f t="shared" si="19"/>
        <v>830491</v>
      </c>
    </row>
    <row r="6" spans="1:70" x14ac:dyDescent="0.7">
      <c r="A6" s="11" t="s">
        <v>276</v>
      </c>
      <c r="B6" s="11" t="s">
        <v>152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64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6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7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8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191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157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v>0</v>
      </c>
      <c r="BE6" s="12">
        <v>0</v>
      </c>
      <c r="BF6" s="11"/>
      <c r="BG6" s="11"/>
      <c r="BH6" s="11"/>
      <c r="BI6" s="11"/>
      <c r="BJ6" s="11"/>
      <c r="BK6" s="12"/>
      <c r="BL6" s="12">
        <v>0</v>
      </c>
      <c r="BM6" s="11">
        <f t="shared" si="20"/>
        <v>30</v>
      </c>
      <c r="BN6" s="11">
        <v>0.03</v>
      </c>
      <c r="BO6" s="12">
        <f>(AX6+AQ6+AC6+V6+O6+H6+AJ6)*BN6</f>
        <v>25560</v>
      </c>
      <c r="BP6" s="12">
        <f>BL6+AX6+AQ6+AC6+V6+O6+H6+BO6+AJ6</f>
        <v>877560</v>
      </c>
      <c r="BQ6" s="12">
        <v>87756</v>
      </c>
      <c r="BR6" s="12">
        <f t="shared" si="19"/>
        <v>965316</v>
      </c>
    </row>
    <row r="7" spans="1:70" x14ac:dyDescent="0.7">
      <c r="A7" s="1" t="s">
        <v>30</v>
      </c>
      <c r="B7" s="1" t="s">
        <v>144</v>
      </c>
      <c r="C7" s="1">
        <v>16</v>
      </c>
      <c r="D7" s="1">
        <v>8</v>
      </c>
      <c r="E7" s="1"/>
      <c r="F7" s="1"/>
      <c r="G7" s="5">
        <f t="shared" ref="G7:G39" si="21">3500*D7+4900*E7+F7*3500</f>
        <v>28000</v>
      </c>
      <c r="H7" s="5">
        <f t="shared" si="0"/>
        <v>448000</v>
      </c>
      <c r="I7" s="1" t="s">
        <v>64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6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7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8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236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157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ref="BD7:BD12" si="22">4000*BA7+5600*BB7+4000*BC7</f>
        <v>0</v>
      </c>
      <c r="BE7" s="5">
        <f t="shared" ref="BE7:BE12" si="23">BD7*AZ7</f>
        <v>0</v>
      </c>
      <c r="BF7" s="1"/>
      <c r="BG7" s="1"/>
      <c r="BH7" s="1"/>
      <c r="BI7" s="1"/>
      <c r="BJ7" s="1"/>
      <c r="BK7" s="5"/>
      <c r="BL7" s="5">
        <f t="shared" si="5"/>
        <v>0</v>
      </c>
      <c r="BM7" s="13">
        <f t="shared" si="20"/>
        <v>34</v>
      </c>
      <c r="BN7" s="1">
        <v>7.0000000000000007E-2</v>
      </c>
      <c r="BO7" s="14">
        <f t="shared" si="17"/>
        <v>67480</v>
      </c>
      <c r="BP7" s="14">
        <f t="shared" si="18"/>
        <v>1031480</v>
      </c>
      <c r="BQ7" s="14">
        <v>103148</v>
      </c>
      <c r="BR7" s="5">
        <f t="shared" si="19"/>
        <v>1134628</v>
      </c>
    </row>
    <row r="8" spans="1:70" x14ac:dyDescent="0.7">
      <c r="A8" s="11" t="s">
        <v>277</v>
      </c>
      <c r="B8" s="11" t="s">
        <v>64</v>
      </c>
      <c r="C8" s="11">
        <v>2</v>
      </c>
      <c r="D8" s="11">
        <v>7</v>
      </c>
      <c r="E8" s="11"/>
      <c r="F8" s="11">
        <v>1</v>
      </c>
      <c r="G8" s="12">
        <f t="shared" si="21"/>
        <v>28000</v>
      </c>
      <c r="H8" s="12">
        <f t="shared" si="0"/>
        <v>56000</v>
      </c>
      <c r="I8" s="11" t="s">
        <v>143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6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7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8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157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48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4">AW8*AS8</f>
        <v>168000</v>
      </c>
      <c r="AY8" s="11"/>
      <c r="AZ8" s="11"/>
      <c r="BA8" s="11"/>
      <c r="BB8" s="11"/>
      <c r="BC8" s="11"/>
      <c r="BD8" s="12">
        <f t="shared" si="22"/>
        <v>0</v>
      </c>
      <c r="BE8" s="12">
        <f t="shared" si="23"/>
        <v>0</v>
      </c>
      <c r="BF8" s="11"/>
      <c r="BG8" s="11"/>
      <c r="BH8" s="11"/>
      <c r="BI8" s="11"/>
      <c r="BJ8" s="11"/>
      <c r="BK8" s="12"/>
      <c r="BL8" s="12">
        <f t="shared" si="5"/>
        <v>0</v>
      </c>
      <c r="BM8" s="11">
        <f t="shared" si="20"/>
        <v>48</v>
      </c>
      <c r="BN8" s="11">
        <v>7.0000000000000007E-2</v>
      </c>
      <c r="BO8" s="12">
        <f t="shared" si="17"/>
        <v>100240.00000000001</v>
      </c>
      <c r="BP8" s="12">
        <f t="shared" si="18"/>
        <v>1532240</v>
      </c>
      <c r="BQ8" s="12">
        <v>153224</v>
      </c>
      <c r="BR8" s="12">
        <f t="shared" si="19"/>
        <v>1685464</v>
      </c>
    </row>
    <row r="9" spans="1:70" x14ac:dyDescent="0.7">
      <c r="A9" s="1" t="s">
        <v>212</v>
      </c>
      <c r="B9" s="1" t="s">
        <v>143</v>
      </c>
      <c r="C9" s="1">
        <v>10</v>
      </c>
      <c r="D9" s="1">
        <v>7</v>
      </c>
      <c r="E9" s="1">
        <v>1</v>
      </c>
      <c r="F9" s="1"/>
      <c r="G9" s="5">
        <f t="shared" si="21"/>
        <v>29400</v>
      </c>
      <c r="H9" s="5">
        <f t="shared" si="0"/>
        <v>294000</v>
      </c>
      <c r="I9" s="1" t="s">
        <v>64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6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7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8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48</v>
      </c>
      <c r="AL9" s="1">
        <v>3</v>
      </c>
      <c r="AM9" s="1">
        <v>7</v>
      </c>
      <c r="AN9" s="1">
        <v>1</v>
      </c>
      <c r="AO9" s="1">
        <v>0</v>
      </c>
      <c r="AP9" s="5">
        <f t="shared" si="14"/>
        <v>33600</v>
      </c>
      <c r="AQ9" s="5">
        <f t="shared" si="2"/>
        <v>100800</v>
      </c>
      <c r="AR9" s="1"/>
      <c r="AS9" s="1"/>
      <c r="AT9" s="1"/>
      <c r="AU9" s="1"/>
      <c r="AV9" s="1"/>
      <c r="AW9" s="5">
        <f t="shared" si="15"/>
        <v>0</v>
      </c>
      <c r="AX9" s="5">
        <f t="shared" si="24"/>
        <v>0</v>
      </c>
      <c r="AY9" s="1"/>
      <c r="AZ9" s="1"/>
      <c r="BA9" s="1"/>
      <c r="BB9" s="1"/>
      <c r="BC9" s="1"/>
      <c r="BD9" s="5">
        <f t="shared" si="22"/>
        <v>0</v>
      </c>
      <c r="BE9" s="5">
        <f t="shared" si="23"/>
        <v>0</v>
      </c>
      <c r="BF9" s="1"/>
      <c r="BG9" s="1"/>
      <c r="BH9" s="1"/>
      <c r="BI9" s="1"/>
      <c r="BJ9" s="1"/>
      <c r="BK9" s="5"/>
      <c r="BL9" s="5">
        <f t="shared" si="5"/>
        <v>0</v>
      </c>
      <c r="BM9" s="13">
        <f t="shared" si="20"/>
        <v>20</v>
      </c>
      <c r="BN9" s="1">
        <v>0.03</v>
      </c>
      <c r="BO9" s="14">
        <f t="shared" si="17"/>
        <v>17724</v>
      </c>
      <c r="BP9" s="14">
        <f t="shared" si="18"/>
        <v>608524</v>
      </c>
      <c r="BQ9" s="14">
        <v>60852</v>
      </c>
      <c r="BR9" s="5">
        <f t="shared" si="19"/>
        <v>669376</v>
      </c>
    </row>
    <row r="10" spans="1:70" x14ac:dyDescent="0.7">
      <c r="A10" s="11" t="s">
        <v>213</v>
      </c>
      <c r="B10" s="11" t="s">
        <v>64</v>
      </c>
      <c r="C10" s="11">
        <v>30</v>
      </c>
      <c r="D10" s="11">
        <v>7</v>
      </c>
      <c r="E10" s="11"/>
      <c r="F10" s="11">
        <v>1</v>
      </c>
      <c r="G10" s="12">
        <f t="shared" si="21"/>
        <v>28000</v>
      </c>
      <c r="H10" s="12">
        <f t="shared" si="0"/>
        <v>840000</v>
      </c>
      <c r="I10" s="11" t="s">
        <v>237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6"/>
        <v>358400</v>
      </c>
      <c r="P10" s="11" t="s">
        <v>238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7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8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157</v>
      </c>
      <c r="AL10" s="11">
        <v>3</v>
      </c>
      <c r="AM10" s="11">
        <v>7</v>
      </c>
      <c r="AN10" s="11"/>
      <c r="AO10" s="11">
        <v>1</v>
      </c>
      <c r="AP10" s="12">
        <f t="shared" si="14"/>
        <v>32000</v>
      </c>
      <c r="AQ10" s="12">
        <f t="shared" si="2"/>
        <v>96000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4"/>
        <v>0</v>
      </c>
      <c r="AY10" s="11"/>
      <c r="AZ10" s="11"/>
      <c r="BA10" s="11"/>
      <c r="BB10" s="11"/>
      <c r="BC10" s="11"/>
      <c r="BD10" s="12">
        <f t="shared" si="22"/>
        <v>0</v>
      </c>
      <c r="BE10" s="12">
        <f t="shared" si="23"/>
        <v>0</v>
      </c>
      <c r="BF10" s="11"/>
      <c r="BG10" s="11"/>
      <c r="BH10" s="11"/>
      <c r="BI10" s="11"/>
      <c r="BJ10" s="11"/>
      <c r="BK10" s="12"/>
      <c r="BL10" s="12">
        <f t="shared" si="5"/>
        <v>0</v>
      </c>
      <c r="BM10" s="11">
        <f t="shared" si="20"/>
        <v>49</v>
      </c>
      <c r="BN10" s="11">
        <v>7.0000000000000007E-2</v>
      </c>
      <c r="BO10" s="12">
        <f t="shared" si="17"/>
        <v>108248.00000000001</v>
      </c>
      <c r="BP10" s="12">
        <f t="shared" si="18"/>
        <v>1654648</v>
      </c>
      <c r="BQ10" s="12">
        <v>165464</v>
      </c>
      <c r="BR10" s="12">
        <f t="shared" si="19"/>
        <v>1820112</v>
      </c>
    </row>
    <row r="11" spans="1:70" x14ac:dyDescent="0.7">
      <c r="A11" s="1" t="s">
        <v>214</v>
      </c>
      <c r="B11" s="1" t="s">
        <v>143</v>
      </c>
      <c r="C11" s="1">
        <v>30</v>
      </c>
      <c r="D11" s="1">
        <v>7</v>
      </c>
      <c r="E11" s="1">
        <v>1</v>
      </c>
      <c r="F11" s="1"/>
      <c r="G11" s="5">
        <f t="shared" si="21"/>
        <v>29400</v>
      </c>
      <c r="H11" s="5">
        <f t="shared" si="0"/>
        <v>882000</v>
      </c>
      <c r="I11" s="1" t="s">
        <v>239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6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7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8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48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240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4"/>
        <v>33600</v>
      </c>
      <c r="AY11" s="1"/>
      <c r="AZ11" s="1"/>
      <c r="BA11" s="1"/>
      <c r="BB11" s="1"/>
      <c r="BC11" s="1"/>
      <c r="BD11" s="5">
        <f t="shared" si="22"/>
        <v>0</v>
      </c>
      <c r="BE11" s="5">
        <f t="shared" si="23"/>
        <v>0</v>
      </c>
      <c r="BF11" s="1"/>
      <c r="BG11" s="1"/>
      <c r="BH11" s="1"/>
      <c r="BI11" s="1"/>
      <c r="BJ11" s="1"/>
      <c r="BK11" s="5"/>
      <c r="BL11" s="5">
        <f t="shared" si="5"/>
        <v>0</v>
      </c>
      <c r="BM11" s="13">
        <f t="shared" si="20"/>
        <v>34</v>
      </c>
      <c r="BN11" s="1">
        <v>0.03</v>
      </c>
      <c r="BO11" s="14">
        <f t="shared" si="17"/>
        <v>30366</v>
      </c>
      <c r="BP11" s="14">
        <f t="shared" si="18"/>
        <v>1042566</v>
      </c>
      <c r="BQ11" s="14">
        <v>104256</v>
      </c>
      <c r="BR11" s="5">
        <f t="shared" si="19"/>
        <v>1146822</v>
      </c>
    </row>
    <row r="12" spans="1:70" x14ac:dyDescent="0.7">
      <c r="A12" s="11" t="s">
        <v>215</v>
      </c>
      <c r="B12" s="11" t="s">
        <v>143</v>
      </c>
      <c r="C12" s="11">
        <v>8</v>
      </c>
      <c r="D12" s="11">
        <v>7</v>
      </c>
      <c r="E12" s="11">
        <v>1</v>
      </c>
      <c r="F12" s="11"/>
      <c r="G12" s="12">
        <f t="shared" si="21"/>
        <v>29400</v>
      </c>
      <c r="H12" s="12">
        <f t="shared" si="0"/>
        <v>235200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6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7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8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4"/>
        <v>0</v>
      </c>
      <c r="AY12" s="11"/>
      <c r="AZ12" s="11"/>
      <c r="BA12" s="11"/>
      <c r="BB12" s="11"/>
      <c r="BC12" s="11"/>
      <c r="BD12" s="12">
        <f t="shared" si="22"/>
        <v>0</v>
      </c>
      <c r="BE12" s="12">
        <f t="shared" si="23"/>
        <v>0</v>
      </c>
      <c r="BF12" s="11"/>
      <c r="BG12" s="11"/>
      <c r="BH12" s="11"/>
      <c r="BI12" s="11"/>
      <c r="BJ12" s="11"/>
      <c r="BK12" s="12"/>
      <c r="BL12" s="12">
        <f t="shared" si="5"/>
        <v>0</v>
      </c>
      <c r="BM12" s="11">
        <f t="shared" si="20"/>
        <v>8</v>
      </c>
      <c r="BN12" s="11">
        <v>0.04</v>
      </c>
      <c r="BO12" s="12">
        <f t="shared" si="17"/>
        <v>9408</v>
      </c>
      <c r="BP12" s="12">
        <f t="shared" si="18"/>
        <v>244608</v>
      </c>
      <c r="BQ12" s="12">
        <v>24460</v>
      </c>
      <c r="BR12" s="12">
        <f t="shared" si="19"/>
        <v>269068</v>
      </c>
    </row>
    <row r="13" spans="1:70" ht="17.25" customHeight="1" x14ac:dyDescent="0.7">
      <c r="A13" s="1" t="s">
        <v>216</v>
      </c>
      <c r="B13" s="1" t="s">
        <v>143</v>
      </c>
      <c r="C13" s="1">
        <v>36</v>
      </c>
      <c r="D13" s="1">
        <v>7</v>
      </c>
      <c r="E13" s="1">
        <v>1</v>
      </c>
      <c r="F13" s="1"/>
      <c r="G13" s="5">
        <f>3800*D13+4750*E13+F13*3800</f>
        <v>31350</v>
      </c>
      <c r="H13" s="5">
        <f t="shared" si="0"/>
        <v>1128600</v>
      </c>
      <c r="I13" s="1"/>
      <c r="J13" s="1"/>
      <c r="K13" s="1"/>
      <c r="L13" s="1"/>
      <c r="M13" s="1"/>
      <c r="N13" s="5">
        <f t="shared" si="10"/>
        <v>0</v>
      </c>
      <c r="O13" s="5">
        <f t="shared" si="6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7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8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48</v>
      </c>
      <c r="AL13" s="1">
        <v>4</v>
      </c>
      <c r="AM13" s="1">
        <v>7</v>
      </c>
      <c r="AN13" s="1">
        <v>1</v>
      </c>
      <c r="AO13" s="1"/>
      <c r="AP13" s="5">
        <f>3800*AM13+4750*AN13+3800*AO13</f>
        <v>31350</v>
      </c>
      <c r="AQ13" s="5">
        <f t="shared" si="2"/>
        <v>125400</v>
      </c>
      <c r="AR13" s="1" t="s">
        <v>256</v>
      </c>
      <c r="AS13" s="1"/>
      <c r="AT13" s="1"/>
      <c r="AU13" s="1"/>
      <c r="AV13" s="1"/>
      <c r="AW13" s="5">
        <v>3000</v>
      </c>
      <c r="AX13" s="5">
        <v>120000</v>
      </c>
      <c r="AY13" s="1" t="s">
        <v>258</v>
      </c>
      <c r="AZ13" s="1"/>
      <c r="BA13" s="1"/>
      <c r="BB13" s="1"/>
      <c r="BC13" s="1"/>
      <c r="BD13" s="5">
        <v>210000</v>
      </c>
      <c r="BE13" s="5">
        <v>210000</v>
      </c>
      <c r="BF13" s="1"/>
      <c r="BG13" s="1"/>
      <c r="BH13" s="1"/>
      <c r="BI13" s="1"/>
      <c r="BJ13" s="1"/>
      <c r="BK13" s="5"/>
      <c r="BL13" s="5"/>
      <c r="BM13" s="13">
        <f t="shared" si="20"/>
        <v>40</v>
      </c>
      <c r="BN13" s="1"/>
      <c r="BO13" s="14">
        <f>(AQ13+AC13+V13+O13+H13+AJ13)*BN13</f>
        <v>0</v>
      </c>
      <c r="BP13" s="14">
        <f>BL13+AX13+AQ13+AC13+V13+O13+H13+BO13+AJ13+BE13</f>
        <v>1584000</v>
      </c>
      <c r="BQ13" s="14">
        <v>158400</v>
      </c>
      <c r="BR13" s="5">
        <f t="shared" si="19"/>
        <v>1742400</v>
      </c>
    </row>
    <row r="14" spans="1:70" x14ac:dyDescent="0.7">
      <c r="A14" s="11" t="s">
        <v>262</v>
      </c>
      <c r="B14" s="11" t="s">
        <v>188</v>
      </c>
      <c r="C14" s="11">
        <v>1</v>
      </c>
      <c r="D14" s="11">
        <v>10</v>
      </c>
      <c r="E14" s="11"/>
      <c r="F14" s="11"/>
      <c r="G14" s="12">
        <f t="shared" si="21"/>
        <v>35000</v>
      </c>
      <c r="H14" s="12">
        <f t="shared" si="0"/>
        <v>35000</v>
      </c>
      <c r="I14" s="11" t="s">
        <v>195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6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7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8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185</v>
      </c>
      <c r="AL14" s="11">
        <v>2</v>
      </c>
      <c r="AM14" s="11">
        <v>6</v>
      </c>
      <c r="AN14" s="11">
        <v>1</v>
      </c>
      <c r="AO14" s="11">
        <v>1</v>
      </c>
      <c r="AP14" s="12">
        <f t="shared" si="14"/>
        <v>33600</v>
      </c>
      <c r="AQ14" s="12">
        <f t="shared" si="2"/>
        <v>67200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4"/>
        <v>0</v>
      </c>
      <c r="AY14" s="11"/>
      <c r="AZ14" s="11"/>
      <c r="BA14" s="11"/>
      <c r="BB14" s="11"/>
      <c r="BC14" s="11"/>
      <c r="BD14" s="12">
        <f t="shared" ref="BD14:BD39" si="25">4000*BA14+5600*BB14+4000*BC14</f>
        <v>0</v>
      </c>
      <c r="BE14" s="12">
        <f t="shared" ref="BE14:BE39" si="26">BD14*AZ14</f>
        <v>0</v>
      </c>
      <c r="BF14" s="11"/>
      <c r="BG14" s="11"/>
      <c r="BH14" s="11"/>
      <c r="BI14" s="11"/>
      <c r="BJ14" s="11"/>
      <c r="BK14" s="12"/>
      <c r="BL14" s="12">
        <f t="shared" si="5"/>
        <v>0</v>
      </c>
      <c r="BM14" s="11">
        <f t="shared" si="20"/>
        <v>8</v>
      </c>
      <c r="BN14" s="11">
        <v>0.05</v>
      </c>
      <c r="BO14" s="12">
        <f t="shared" si="17"/>
        <v>12460</v>
      </c>
      <c r="BP14" s="12">
        <f t="shared" si="18"/>
        <v>261660</v>
      </c>
      <c r="BQ14" s="12">
        <v>26166</v>
      </c>
      <c r="BR14" s="12">
        <f t="shared" si="19"/>
        <v>287826</v>
      </c>
    </row>
    <row r="15" spans="1:70" x14ac:dyDescent="0.7">
      <c r="A15" s="1" t="s">
        <v>217</v>
      </c>
      <c r="B15" s="1" t="s">
        <v>174</v>
      </c>
      <c r="C15" s="1">
        <v>8</v>
      </c>
      <c r="D15" s="1">
        <v>6</v>
      </c>
      <c r="E15" s="1">
        <v>2</v>
      </c>
      <c r="F15" s="1"/>
      <c r="G15" s="5">
        <f t="shared" si="21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6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7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8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51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4"/>
        <v>0</v>
      </c>
      <c r="AY15" s="1"/>
      <c r="AZ15" s="1"/>
      <c r="BA15" s="1"/>
      <c r="BB15" s="1"/>
      <c r="BC15" s="1"/>
      <c r="BD15" s="5">
        <f t="shared" si="25"/>
        <v>0</v>
      </c>
      <c r="BE15" s="5">
        <f t="shared" si="26"/>
        <v>0</v>
      </c>
      <c r="BF15" s="1"/>
      <c r="BG15" s="1"/>
      <c r="BH15" s="1"/>
      <c r="BI15" s="1"/>
      <c r="BJ15" s="1"/>
      <c r="BK15" s="5"/>
      <c r="BL15" s="5">
        <f t="shared" si="5"/>
        <v>0</v>
      </c>
      <c r="BM15" s="13">
        <f t="shared" si="20"/>
        <v>9</v>
      </c>
      <c r="BN15" s="1">
        <v>7.0000000000000007E-2</v>
      </c>
      <c r="BO15" s="14">
        <f t="shared" si="17"/>
        <v>19992.000000000004</v>
      </c>
      <c r="BP15" s="14">
        <f t="shared" si="18"/>
        <v>305592</v>
      </c>
      <c r="BQ15" s="14">
        <v>30559</v>
      </c>
      <c r="BR15" s="5">
        <f t="shared" si="19"/>
        <v>336151</v>
      </c>
    </row>
    <row r="16" spans="1:70" x14ac:dyDescent="0.7">
      <c r="A16" s="11" t="s">
        <v>218</v>
      </c>
      <c r="B16" s="11" t="s">
        <v>82</v>
      </c>
      <c r="C16" s="11">
        <v>1</v>
      </c>
      <c r="D16" s="11">
        <v>7</v>
      </c>
      <c r="E16" s="11">
        <v>2</v>
      </c>
      <c r="F16" s="11"/>
      <c r="G16" s="12">
        <f t="shared" si="21"/>
        <v>34300</v>
      </c>
      <c r="H16" s="12">
        <f t="shared" si="0"/>
        <v>34300</v>
      </c>
      <c r="I16" s="11" t="s">
        <v>174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6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7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8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4"/>
        <v>0</v>
      </c>
      <c r="AY16" s="11"/>
      <c r="AZ16" s="11"/>
      <c r="BA16" s="11"/>
      <c r="BB16" s="11"/>
      <c r="BC16" s="11"/>
      <c r="BD16" s="12">
        <f t="shared" si="25"/>
        <v>0</v>
      </c>
      <c r="BE16" s="12">
        <f t="shared" si="26"/>
        <v>0</v>
      </c>
      <c r="BF16" s="11"/>
      <c r="BG16" s="11"/>
      <c r="BH16" s="11"/>
      <c r="BI16" s="11"/>
      <c r="BJ16" s="11"/>
      <c r="BK16" s="12"/>
      <c r="BL16" s="12">
        <f t="shared" si="5"/>
        <v>0</v>
      </c>
      <c r="BM16" s="11">
        <f t="shared" si="20"/>
        <v>5</v>
      </c>
      <c r="BN16" s="11">
        <v>7.0000000000000007E-2</v>
      </c>
      <c r="BO16" s="12">
        <f t="shared" si="17"/>
        <v>11025.000000000002</v>
      </c>
      <c r="BP16" s="12">
        <f t="shared" si="18"/>
        <v>168525</v>
      </c>
      <c r="BQ16" s="12">
        <v>16852</v>
      </c>
      <c r="BR16" s="12">
        <f t="shared" si="19"/>
        <v>185377</v>
      </c>
    </row>
    <row r="17" spans="1:70" ht="16.5" customHeight="1" x14ac:dyDescent="0.7">
      <c r="A17" s="1" t="s">
        <v>219</v>
      </c>
      <c r="B17" s="1" t="s">
        <v>174</v>
      </c>
      <c r="C17" s="1">
        <v>9</v>
      </c>
      <c r="D17" s="1">
        <v>6</v>
      </c>
      <c r="E17" s="1">
        <v>2</v>
      </c>
      <c r="F17" s="1"/>
      <c r="G17" s="5">
        <f t="shared" si="21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6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7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8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51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4"/>
        <v>0</v>
      </c>
      <c r="AY17" s="1"/>
      <c r="AZ17" s="1"/>
      <c r="BA17" s="1"/>
      <c r="BB17" s="1"/>
      <c r="BC17" s="1"/>
      <c r="BD17" s="5">
        <f t="shared" si="25"/>
        <v>0</v>
      </c>
      <c r="BE17" s="5">
        <f t="shared" si="26"/>
        <v>0</v>
      </c>
      <c r="BF17" s="1"/>
      <c r="BG17" s="1"/>
      <c r="BH17" s="1"/>
      <c r="BI17" s="1"/>
      <c r="BJ17" s="1"/>
      <c r="BK17" s="5"/>
      <c r="BL17" s="5">
        <f t="shared" si="5"/>
        <v>0</v>
      </c>
      <c r="BM17" s="13">
        <f t="shared" si="20"/>
        <v>10</v>
      </c>
      <c r="BN17" s="1">
        <v>7.0000000000000007E-2</v>
      </c>
      <c r="BO17" s="14">
        <f t="shared" si="17"/>
        <v>22148.000000000004</v>
      </c>
      <c r="BP17" s="14">
        <f t="shared" si="18"/>
        <v>338548</v>
      </c>
      <c r="BQ17" s="14">
        <v>33854</v>
      </c>
      <c r="BR17" s="5">
        <f t="shared" si="19"/>
        <v>372402</v>
      </c>
    </row>
    <row r="18" spans="1:70" x14ac:dyDescent="0.7">
      <c r="A18" s="11" t="s">
        <v>199</v>
      </c>
      <c r="B18" s="11" t="s">
        <v>82</v>
      </c>
      <c r="C18" s="11">
        <v>17</v>
      </c>
      <c r="D18" s="11">
        <v>7</v>
      </c>
      <c r="E18" s="11">
        <v>2</v>
      </c>
      <c r="F18" s="11"/>
      <c r="G18" s="12">
        <f t="shared" si="21"/>
        <v>34300</v>
      </c>
      <c r="H18" s="12">
        <f t="shared" si="0"/>
        <v>583100</v>
      </c>
      <c r="I18" s="11" t="s">
        <v>143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6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7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8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51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4"/>
        <v>0</v>
      </c>
      <c r="AY18" s="11"/>
      <c r="AZ18" s="11"/>
      <c r="BA18" s="11"/>
      <c r="BB18" s="11"/>
      <c r="BC18" s="11"/>
      <c r="BD18" s="12">
        <f t="shared" si="25"/>
        <v>0</v>
      </c>
      <c r="BE18" s="12">
        <f t="shared" si="26"/>
        <v>0</v>
      </c>
      <c r="BF18" s="11"/>
      <c r="BG18" s="11"/>
      <c r="BH18" s="11"/>
      <c r="BI18" s="11"/>
      <c r="BJ18" s="11"/>
      <c r="BK18" s="12"/>
      <c r="BL18" s="12">
        <f t="shared" si="5"/>
        <v>0</v>
      </c>
      <c r="BM18" s="11">
        <f t="shared" si="20"/>
        <v>32</v>
      </c>
      <c r="BN18" s="11">
        <v>0.05</v>
      </c>
      <c r="BO18" s="12">
        <f t="shared" si="17"/>
        <v>53165</v>
      </c>
      <c r="BP18" s="12">
        <f t="shared" si="18"/>
        <v>1116465</v>
      </c>
      <c r="BQ18" s="12">
        <v>111646</v>
      </c>
      <c r="BR18" s="12">
        <f t="shared" si="19"/>
        <v>1228111</v>
      </c>
    </row>
    <row r="19" spans="1:70" x14ac:dyDescent="0.7">
      <c r="A19" s="1" t="s">
        <v>220</v>
      </c>
      <c r="B19" s="1" t="s">
        <v>143</v>
      </c>
      <c r="C19" s="1">
        <v>10</v>
      </c>
      <c r="D19" s="1">
        <v>7</v>
      </c>
      <c r="E19" s="1">
        <v>1</v>
      </c>
      <c r="F19" s="1"/>
      <c r="G19" s="5">
        <f t="shared" si="21"/>
        <v>29400</v>
      </c>
      <c r="H19" s="5">
        <f t="shared" si="0"/>
        <v>294000</v>
      </c>
      <c r="I19" s="1" t="s">
        <v>174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6"/>
        <v>184800</v>
      </c>
      <c r="P19" s="1" t="s">
        <v>82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7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8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48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51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25"/>
        <v>0</v>
      </c>
      <c r="BE19" s="5">
        <f t="shared" si="26"/>
        <v>0</v>
      </c>
      <c r="BF19" s="1"/>
      <c r="BG19" s="1"/>
      <c r="BH19" s="1"/>
      <c r="BI19" s="1"/>
      <c r="BJ19" s="1"/>
      <c r="BK19" s="5"/>
      <c r="BL19" s="5">
        <f t="shared" si="5"/>
        <v>0</v>
      </c>
      <c r="BM19" s="13">
        <f t="shared" si="20"/>
        <v>27</v>
      </c>
      <c r="BN19" s="1">
        <v>7.0000000000000007E-2</v>
      </c>
      <c r="BO19" s="14">
        <f t="shared" si="17"/>
        <v>60564.000000000007</v>
      </c>
      <c r="BP19" s="14">
        <f t="shared" si="18"/>
        <v>925764</v>
      </c>
      <c r="BQ19" s="14">
        <v>92576</v>
      </c>
      <c r="BR19" s="5">
        <f t="shared" si="19"/>
        <v>1018340</v>
      </c>
    </row>
    <row r="20" spans="1:70" x14ac:dyDescent="0.7">
      <c r="A20" s="11" t="s">
        <v>221</v>
      </c>
      <c r="B20" s="11" t="s">
        <v>187</v>
      </c>
      <c r="C20" s="11">
        <v>5</v>
      </c>
      <c r="D20" s="11">
        <v>6</v>
      </c>
      <c r="E20" s="11"/>
      <c r="F20" s="11">
        <v>2</v>
      </c>
      <c r="G20" s="12">
        <f t="shared" si="21"/>
        <v>28000</v>
      </c>
      <c r="H20" s="12">
        <f t="shared" si="0"/>
        <v>140000</v>
      </c>
      <c r="I20" s="11" t="s">
        <v>188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6"/>
        <v>35000</v>
      </c>
      <c r="P20" s="11" t="s">
        <v>195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7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8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186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4"/>
        <v>0</v>
      </c>
      <c r="AY20" s="11"/>
      <c r="AZ20" s="11"/>
      <c r="BA20" s="11"/>
      <c r="BB20" s="11"/>
      <c r="BC20" s="11"/>
      <c r="BD20" s="12">
        <f t="shared" si="25"/>
        <v>0</v>
      </c>
      <c r="BE20" s="12">
        <f t="shared" si="26"/>
        <v>0</v>
      </c>
      <c r="BF20" s="11"/>
      <c r="BG20" s="11"/>
      <c r="BH20" s="11"/>
      <c r="BI20" s="11"/>
      <c r="BJ20" s="11"/>
      <c r="BK20" s="12"/>
      <c r="BL20" s="12">
        <f t="shared" si="5"/>
        <v>0</v>
      </c>
      <c r="BM20" s="11">
        <f t="shared" si="20"/>
        <v>9</v>
      </c>
      <c r="BN20" s="11">
        <v>0.05</v>
      </c>
      <c r="BO20" s="12">
        <f t="shared" si="17"/>
        <v>13420</v>
      </c>
      <c r="BP20" s="12">
        <f t="shared" si="18"/>
        <v>281820</v>
      </c>
      <c r="BQ20" s="12">
        <v>28182</v>
      </c>
      <c r="BR20" s="12">
        <f t="shared" si="19"/>
        <v>310002</v>
      </c>
    </row>
    <row r="21" spans="1:70" x14ac:dyDescent="0.7">
      <c r="A21" s="1" t="s">
        <v>192</v>
      </c>
      <c r="B21" s="1" t="s">
        <v>64</v>
      </c>
      <c r="C21" s="1">
        <v>4</v>
      </c>
      <c r="D21" s="1">
        <v>7</v>
      </c>
      <c r="E21" s="1"/>
      <c r="F21" s="1">
        <v>1</v>
      </c>
      <c r="G21" s="5">
        <f t="shared" si="21"/>
        <v>28000</v>
      </c>
      <c r="H21" s="5">
        <f t="shared" si="0"/>
        <v>112000</v>
      </c>
      <c r="I21" s="1" t="s">
        <v>193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>N21*J21</f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7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8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4"/>
        <v>0</v>
      </c>
      <c r="AY21" s="1"/>
      <c r="AZ21" s="1"/>
      <c r="BA21" s="1"/>
      <c r="BB21" s="1"/>
      <c r="BC21" s="1"/>
      <c r="BD21" s="5">
        <f t="shared" si="25"/>
        <v>0</v>
      </c>
      <c r="BE21" s="5">
        <f t="shared" si="26"/>
        <v>0</v>
      </c>
      <c r="BF21" s="1"/>
      <c r="BG21" s="1"/>
      <c r="BH21" s="1"/>
      <c r="BI21" s="1"/>
      <c r="BJ21" s="1"/>
      <c r="BK21" s="5"/>
      <c r="BL21" s="5">
        <f t="shared" si="5"/>
        <v>0</v>
      </c>
      <c r="BM21" s="13">
        <f t="shared" si="20"/>
        <v>6</v>
      </c>
      <c r="BN21" s="1">
        <v>0.05</v>
      </c>
      <c r="BO21" s="14">
        <f>(BL21+AX21+AQ21+AC21+V21+O21+H21+AJ21)*BN21</f>
        <v>8400</v>
      </c>
      <c r="BP21" s="14">
        <f>BL21+AX21+AQ21+AC21+V21+O21+H21+BO21+AJ21</f>
        <v>176400</v>
      </c>
      <c r="BQ21" s="14">
        <v>17640</v>
      </c>
      <c r="BR21" s="5">
        <f t="shared" si="19"/>
        <v>194040</v>
      </c>
    </row>
    <row r="22" spans="1:70" x14ac:dyDescent="0.7">
      <c r="A22" s="11" t="s">
        <v>222</v>
      </c>
      <c r="B22" s="11" t="s">
        <v>64</v>
      </c>
      <c r="C22" s="11">
        <v>7</v>
      </c>
      <c r="D22" s="11">
        <v>7</v>
      </c>
      <c r="E22" s="11"/>
      <c r="F22" s="11">
        <v>1</v>
      </c>
      <c r="G22" s="12">
        <f t="shared" si="21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6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7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8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157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4"/>
        <v>0</v>
      </c>
      <c r="AY22" s="11"/>
      <c r="AZ22" s="11"/>
      <c r="BA22" s="11"/>
      <c r="BB22" s="11"/>
      <c r="BC22" s="11"/>
      <c r="BD22" s="12">
        <f t="shared" si="25"/>
        <v>0</v>
      </c>
      <c r="BE22" s="12">
        <f t="shared" si="26"/>
        <v>0</v>
      </c>
      <c r="BF22" s="11"/>
      <c r="BG22" s="11"/>
      <c r="BH22" s="11"/>
      <c r="BI22" s="11"/>
      <c r="BJ22" s="11"/>
      <c r="BK22" s="12"/>
      <c r="BL22" s="12">
        <f t="shared" si="5"/>
        <v>0</v>
      </c>
      <c r="BM22" s="11">
        <f t="shared" si="20"/>
        <v>8</v>
      </c>
      <c r="BN22" s="11">
        <v>0.04</v>
      </c>
      <c r="BO22" s="12">
        <f t="shared" si="17"/>
        <v>9120</v>
      </c>
      <c r="BP22" s="12">
        <f t="shared" si="18"/>
        <v>237120</v>
      </c>
      <c r="BQ22" s="12">
        <v>23712</v>
      </c>
      <c r="BR22" s="12">
        <f t="shared" si="19"/>
        <v>260832</v>
      </c>
    </row>
    <row r="23" spans="1:70" x14ac:dyDescent="0.7">
      <c r="A23" s="1" t="s">
        <v>223</v>
      </c>
      <c r="B23" s="1" t="s">
        <v>241</v>
      </c>
      <c r="C23" s="1">
        <v>11</v>
      </c>
      <c r="D23" s="1">
        <v>7</v>
      </c>
      <c r="E23" s="1">
        <v>0.5</v>
      </c>
      <c r="F23" s="1">
        <v>0.5</v>
      </c>
      <c r="G23" s="5">
        <f t="shared" si="21"/>
        <v>28700</v>
      </c>
      <c r="H23" s="5">
        <f t="shared" si="0"/>
        <v>315700</v>
      </c>
      <c r="I23" s="1"/>
      <c r="J23" s="1"/>
      <c r="K23" s="1"/>
      <c r="L23" s="1"/>
      <c r="M23" s="1"/>
      <c r="N23" s="5">
        <f t="shared" si="10"/>
        <v>0</v>
      </c>
      <c r="O23" s="5">
        <f t="shared" si="6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7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8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59</v>
      </c>
      <c r="AL23" s="1">
        <v>1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32800</v>
      </c>
      <c r="AR23" s="1" t="s">
        <v>48</v>
      </c>
      <c r="AS23" s="1">
        <v>1</v>
      </c>
      <c r="AT23" s="1">
        <v>7</v>
      </c>
      <c r="AU23" s="1">
        <v>1</v>
      </c>
      <c r="AV23" s="1"/>
      <c r="AW23" s="5">
        <f t="shared" si="15"/>
        <v>33600</v>
      </c>
      <c r="AX23" s="5">
        <f t="shared" si="24"/>
        <v>33600</v>
      </c>
      <c r="AY23" s="1"/>
      <c r="AZ23" s="1"/>
      <c r="BA23" s="1"/>
      <c r="BB23" s="1"/>
      <c r="BC23" s="1"/>
      <c r="BD23" s="5">
        <f t="shared" si="25"/>
        <v>0</v>
      </c>
      <c r="BE23" s="5">
        <f t="shared" si="26"/>
        <v>0</v>
      </c>
      <c r="BF23" s="1"/>
      <c r="BG23" s="1"/>
      <c r="BH23" s="1"/>
      <c r="BI23" s="1"/>
      <c r="BJ23" s="1"/>
      <c r="BK23" s="5"/>
      <c r="BL23" s="5">
        <f t="shared" si="5"/>
        <v>0</v>
      </c>
      <c r="BM23" s="13">
        <f t="shared" si="20"/>
        <v>13</v>
      </c>
      <c r="BN23" s="1">
        <v>7.0000000000000007E-2</v>
      </c>
      <c r="BO23" s="14">
        <f t="shared" si="17"/>
        <v>26747.000000000004</v>
      </c>
      <c r="BP23" s="14">
        <f t="shared" si="18"/>
        <v>408847</v>
      </c>
      <c r="BQ23" s="14">
        <v>40884</v>
      </c>
      <c r="BR23" s="5">
        <f t="shared" si="19"/>
        <v>449731</v>
      </c>
    </row>
    <row r="24" spans="1:70" ht="16.5" customHeight="1" x14ac:dyDescent="0.7">
      <c r="A24" s="11" t="s">
        <v>190</v>
      </c>
      <c r="B24" s="11" t="s">
        <v>152</v>
      </c>
      <c r="C24" s="11">
        <v>2</v>
      </c>
      <c r="D24" s="11">
        <v>8</v>
      </c>
      <c r="E24" s="11"/>
      <c r="F24" s="11"/>
      <c r="G24" s="12">
        <f t="shared" si="21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6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7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8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191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4"/>
        <v>0</v>
      </c>
      <c r="AY24" s="11"/>
      <c r="AZ24" s="11"/>
      <c r="BA24" s="11"/>
      <c r="BB24" s="11"/>
      <c r="BC24" s="11"/>
      <c r="BD24" s="12">
        <f t="shared" si="25"/>
        <v>0</v>
      </c>
      <c r="BE24" s="12">
        <f t="shared" si="26"/>
        <v>0</v>
      </c>
      <c r="BF24" s="11"/>
      <c r="BG24" s="11"/>
      <c r="BH24" s="11"/>
      <c r="BI24" s="11"/>
      <c r="BJ24" s="11"/>
      <c r="BK24" s="12"/>
      <c r="BL24" s="12">
        <f t="shared" si="5"/>
        <v>0</v>
      </c>
      <c r="BM24" s="11">
        <f t="shared" si="20"/>
        <v>3</v>
      </c>
      <c r="BN24" s="11">
        <v>0.05</v>
      </c>
      <c r="BO24" s="12">
        <f t="shared" si="17"/>
        <v>4400</v>
      </c>
      <c r="BP24" s="12">
        <f t="shared" si="18"/>
        <v>92400</v>
      </c>
      <c r="BQ24" s="12">
        <v>9240</v>
      </c>
      <c r="BR24" s="12">
        <f t="shared" si="19"/>
        <v>101640</v>
      </c>
    </row>
    <row r="25" spans="1:70" ht="15" customHeight="1" x14ac:dyDescent="0.7">
      <c r="A25" s="1" t="s">
        <v>224</v>
      </c>
      <c r="B25" s="1" t="s">
        <v>143</v>
      </c>
      <c r="C25" s="1">
        <v>6</v>
      </c>
      <c r="D25" s="1">
        <v>7</v>
      </c>
      <c r="E25" s="1">
        <v>1</v>
      </c>
      <c r="F25" s="1"/>
      <c r="G25" s="5">
        <f t="shared" si="21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6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7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8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48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4"/>
        <v>0</v>
      </c>
      <c r="AY25" s="1"/>
      <c r="AZ25" s="1"/>
      <c r="BA25" s="1"/>
      <c r="BB25" s="1"/>
      <c r="BC25" s="1"/>
      <c r="BD25" s="5">
        <f t="shared" si="25"/>
        <v>0</v>
      </c>
      <c r="BE25" s="5">
        <f t="shared" si="26"/>
        <v>0</v>
      </c>
      <c r="BF25" s="1"/>
      <c r="BG25" s="1"/>
      <c r="BH25" s="1"/>
      <c r="BI25" s="1"/>
      <c r="BJ25" s="1"/>
      <c r="BK25" s="5"/>
      <c r="BL25" s="5">
        <f t="shared" si="5"/>
        <v>0</v>
      </c>
      <c r="BM25" s="13">
        <f t="shared" si="20"/>
        <v>7</v>
      </c>
      <c r="BN25" s="1">
        <v>0.03</v>
      </c>
      <c r="BO25" s="14">
        <f t="shared" si="17"/>
        <v>6300</v>
      </c>
      <c r="BP25" s="14">
        <f t="shared" si="18"/>
        <v>216300</v>
      </c>
      <c r="BQ25" s="14">
        <v>21630</v>
      </c>
      <c r="BR25" s="5">
        <f t="shared" si="19"/>
        <v>237930</v>
      </c>
    </row>
    <row r="26" spans="1:70" x14ac:dyDescent="0.7">
      <c r="A26" s="11" t="s">
        <v>225</v>
      </c>
      <c r="B26" s="11" t="s">
        <v>64</v>
      </c>
      <c r="C26" s="11">
        <v>13</v>
      </c>
      <c r="D26" s="11">
        <v>7</v>
      </c>
      <c r="E26" s="11"/>
      <c r="F26" s="11">
        <v>1</v>
      </c>
      <c r="G26" s="12">
        <f t="shared" si="21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6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7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8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157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4"/>
        <v>0</v>
      </c>
      <c r="AY26" s="11"/>
      <c r="AZ26" s="11"/>
      <c r="BA26" s="11"/>
      <c r="BB26" s="11"/>
      <c r="BC26" s="11"/>
      <c r="BD26" s="12">
        <f t="shared" si="25"/>
        <v>0</v>
      </c>
      <c r="BE26" s="12">
        <f t="shared" si="26"/>
        <v>0</v>
      </c>
      <c r="BF26" s="11"/>
      <c r="BG26" s="11"/>
      <c r="BH26" s="11"/>
      <c r="BI26" s="11"/>
      <c r="BJ26" s="11"/>
      <c r="BK26" s="12"/>
      <c r="BL26" s="12">
        <f t="shared" si="5"/>
        <v>0</v>
      </c>
      <c r="BM26" s="11">
        <f t="shared" si="20"/>
        <v>15</v>
      </c>
      <c r="BN26" s="11">
        <v>0.03</v>
      </c>
      <c r="BO26" s="12">
        <f t="shared" si="17"/>
        <v>12840</v>
      </c>
      <c r="BP26" s="12">
        <f t="shared" si="18"/>
        <v>440840</v>
      </c>
      <c r="BQ26" s="12">
        <v>44084</v>
      </c>
      <c r="BR26" s="12">
        <f t="shared" si="19"/>
        <v>484924</v>
      </c>
    </row>
    <row r="27" spans="1:70" x14ac:dyDescent="0.7">
      <c r="A27" s="1" t="s">
        <v>226</v>
      </c>
      <c r="B27" s="1" t="s">
        <v>82</v>
      </c>
      <c r="C27" s="1">
        <v>36</v>
      </c>
      <c r="D27" s="1">
        <v>7</v>
      </c>
      <c r="E27" s="1">
        <v>2</v>
      </c>
      <c r="F27" s="1"/>
      <c r="G27" s="5">
        <f t="shared" si="21"/>
        <v>34300</v>
      </c>
      <c r="H27" s="5">
        <f t="shared" si="0"/>
        <v>1234800</v>
      </c>
      <c r="I27" s="1" t="s">
        <v>174</v>
      </c>
      <c r="J27" s="1">
        <v>11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6"/>
        <v>338800</v>
      </c>
      <c r="P27" s="1"/>
      <c r="Q27" s="1"/>
      <c r="R27" s="1"/>
      <c r="S27" s="1"/>
      <c r="T27" s="1"/>
      <c r="U27" s="5">
        <f t="shared" si="11"/>
        <v>0</v>
      </c>
      <c r="V27" s="5">
        <f t="shared" si="7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8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159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51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4"/>
        <v>235200</v>
      </c>
      <c r="AY27" s="1"/>
      <c r="AZ27" s="1"/>
      <c r="BA27" s="1"/>
      <c r="BB27" s="1"/>
      <c r="BC27" s="1"/>
      <c r="BD27" s="5">
        <f t="shared" si="25"/>
        <v>0</v>
      </c>
      <c r="BE27" s="5">
        <f t="shared" si="26"/>
        <v>0</v>
      </c>
      <c r="BF27" s="1"/>
      <c r="BG27" s="1"/>
      <c r="BH27" s="1"/>
      <c r="BI27" s="1"/>
      <c r="BJ27" s="1"/>
      <c r="BK27" s="5"/>
      <c r="BL27" s="5">
        <f t="shared" si="5"/>
        <v>0</v>
      </c>
      <c r="BM27" s="13">
        <f t="shared" si="20"/>
        <v>54</v>
      </c>
      <c r="BN27" s="1">
        <v>7.0000000000000007E-2</v>
      </c>
      <c r="BO27" s="14">
        <f t="shared" si="17"/>
        <v>129080.00000000001</v>
      </c>
      <c r="BP27" s="14">
        <f t="shared" si="18"/>
        <v>1973080</v>
      </c>
      <c r="BQ27" s="14">
        <v>197308</v>
      </c>
      <c r="BR27" s="5">
        <f t="shared" si="19"/>
        <v>2170388</v>
      </c>
    </row>
    <row r="28" spans="1:70" x14ac:dyDescent="0.7">
      <c r="A28" s="11" t="s">
        <v>227</v>
      </c>
      <c r="B28" s="11" t="s">
        <v>195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1"/>
        <v>29400</v>
      </c>
      <c r="H28" s="12">
        <f t="shared" si="0"/>
        <v>29400</v>
      </c>
      <c r="I28" s="11" t="s">
        <v>187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6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7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8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185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242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4"/>
        <v>40000</v>
      </c>
      <c r="AY28" s="11" t="s">
        <v>186</v>
      </c>
      <c r="AZ28" s="11">
        <v>1</v>
      </c>
      <c r="BA28" s="11">
        <v>6</v>
      </c>
      <c r="BB28" s="11"/>
      <c r="BC28" s="11">
        <v>2</v>
      </c>
      <c r="BD28" s="12">
        <f t="shared" si="25"/>
        <v>32000</v>
      </c>
      <c r="BE28" s="12">
        <f t="shared" si="26"/>
        <v>32000</v>
      </c>
      <c r="BF28" s="11"/>
      <c r="BG28" s="11"/>
      <c r="BH28" s="11"/>
      <c r="BI28" s="11"/>
      <c r="BJ28" s="11"/>
      <c r="BK28" s="12"/>
      <c r="BL28" s="12">
        <f t="shared" si="5"/>
        <v>0</v>
      </c>
      <c r="BM28" s="11">
        <f>BG28+AS28+AL28+X28+Q28+J28+C28+AZ28+AE28</f>
        <v>15</v>
      </c>
      <c r="BN28" s="11">
        <v>0.03</v>
      </c>
      <c r="BO28" s="12">
        <f>(BL28+AX28+AQ28+AC28+V28+O28+H28+AJ28+BE28)*BN28</f>
        <v>13290</v>
      </c>
      <c r="BP28" s="12">
        <f>BL28+AX28+AQ28+AC28+V28+O28+H28+BO28+AJ28+BE28</f>
        <v>456290</v>
      </c>
      <c r="BQ28" s="12">
        <v>45629</v>
      </c>
      <c r="BR28" s="12">
        <f t="shared" si="19"/>
        <v>501919</v>
      </c>
    </row>
    <row r="29" spans="1:70" x14ac:dyDescent="0.7">
      <c r="A29" s="1" t="s">
        <v>228</v>
      </c>
      <c r="B29" s="1" t="s">
        <v>188</v>
      </c>
      <c r="C29" s="1">
        <v>1</v>
      </c>
      <c r="D29" s="1">
        <v>10</v>
      </c>
      <c r="E29" s="1"/>
      <c r="F29" s="1"/>
      <c r="G29" s="5">
        <f t="shared" si="21"/>
        <v>35000</v>
      </c>
      <c r="H29" s="5">
        <f t="shared" si="0"/>
        <v>35000</v>
      </c>
      <c r="I29" s="1" t="s">
        <v>187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6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7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8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186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4"/>
        <v>0</v>
      </c>
      <c r="AY29" s="1"/>
      <c r="AZ29" s="1"/>
      <c r="BA29" s="1"/>
      <c r="BB29" s="1"/>
      <c r="BC29" s="1"/>
      <c r="BD29" s="5">
        <f t="shared" si="25"/>
        <v>0</v>
      </c>
      <c r="BE29" s="5">
        <f t="shared" si="26"/>
        <v>0</v>
      </c>
      <c r="BF29" s="1"/>
      <c r="BG29" s="1"/>
      <c r="BH29" s="1"/>
      <c r="BI29" s="1"/>
      <c r="BJ29" s="1"/>
      <c r="BK29" s="5"/>
      <c r="BL29" s="5">
        <f t="shared" si="5"/>
        <v>0</v>
      </c>
      <c r="BM29" s="13">
        <f t="shared" si="20"/>
        <v>7</v>
      </c>
      <c r="BN29" s="1">
        <v>0.04</v>
      </c>
      <c r="BO29" s="14">
        <f t="shared" si="17"/>
        <v>8440</v>
      </c>
      <c r="BP29" s="14">
        <f t="shared" si="18"/>
        <v>219440</v>
      </c>
      <c r="BQ29" s="14">
        <v>21944</v>
      </c>
      <c r="BR29" s="5">
        <f t="shared" si="19"/>
        <v>241384</v>
      </c>
    </row>
    <row r="30" spans="1:70" ht="18.75" customHeight="1" x14ac:dyDescent="0.7">
      <c r="A30" s="11" t="s">
        <v>200</v>
      </c>
      <c r="B30" s="11" t="s">
        <v>187</v>
      </c>
      <c r="C30" s="11">
        <v>3</v>
      </c>
      <c r="D30" s="11">
        <v>6</v>
      </c>
      <c r="E30" s="11"/>
      <c r="F30" s="11">
        <v>2</v>
      </c>
      <c r="G30" s="12">
        <f t="shared" si="21"/>
        <v>28000</v>
      </c>
      <c r="H30" s="12">
        <f t="shared" si="0"/>
        <v>84000</v>
      </c>
      <c r="I30" s="11" t="s">
        <v>184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6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7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8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186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4"/>
        <v>0</v>
      </c>
      <c r="AY30" s="11"/>
      <c r="AZ30" s="11"/>
      <c r="BA30" s="11"/>
      <c r="BB30" s="11"/>
      <c r="BC30" s="11"/>
      <c r="BD30" s="12">
        <f t="shared" si="25"/>
        <v>0</v>
      </c>
      <c r="BE30" s="12">
        <f t="shared" si="26"/>
        <v>0</v>
      </c>
      <c r="BF30" s="11"/>
      <c r="BG30" s="11"/>
      <c r="BH30" s="11"/>
      <c r="BI30" s="11"/>
      <c r="BJ30" s="11"/>
      <c r="BK30" s="12"/>
      <c r="BL30" s="12">
        <f t="shared" si="5"/>
        <v>0</v>
      </c>
      <c r="BM30" s="11">
        <f t="shared" si="20"/>
        <v>7</v>
      </c>
      <c r="BN30" s="11">
        <v>0.04</v>
      </c>
      <c r="BO30" s="12">
        <f t="shared" si="17"/>
        <v>8160</v>
      </c>
      <c r="BP30" s="12">
        <f t="shared" si="18"/>
        <v>212160</v>
      </c>
      <c r="BQ30" s="12">
        <v>21216</v>
      </c>
      <c r="BR30" s="12">
        <f t="shared" si="19"/>
        <v>233376</v>
      </c>
    </row>
    <row r="31" spans="1:70" x14ac:dyDescent="0.7">
      <c r="A31" s="1" t="s">
        <v>201</v>
      </c>
      <c r="B31" s="1" t="s">
        <v>195</v>
      </c>
      <c r="C31" s="1">
        <v>8</v>
      </c>
      <c r="D31" s="1">
        <v>6</v>
      </c>
      <c r="E31" s="1">
        <v>1</v>
      </c>
      <c r="F31" s="1">
        <v>1</v>
      </c>
      <c r="G31" s="5">
        <f t="shared" si="21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6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7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8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185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186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4"/>
        <v>32000</v>
      </c>
      <c r="AY31" s="1"/>
      <c r="AZ31" s="1"/>
      <c r="BA31" s="1"/>
      <c r="BB31" s="1"/>
      <c r="BC31" s="1"/>
      <c r="BD31" s="5">
        <f t="shared" si="25"/>
        <v>0</v>
      </c>
      <c r="BE31" s="5">
        <f t="shared" si="26"/>
        <v>0</v>
      </c>
      <c r="BF31" s="1"/>
      <c r="BG31" s="1"/>
      <c r="BH31" s="1"/>
      <c r="BI31" s="1"/>
      <c r="BJ31" s="1"/>
      <c r="BK31" s="5"/>
      <c r="BL31" s="5">
        <f t="shared" si="5"/>
        <v>0</v>
      </c>
      <c r="BM31" s="13">
        <f t="shared" si="20"/>
        <v>10</v>
      </c>
      <c r="BN31" s="1">
        <v>0.03</v>
      </c>
      <c r="BO31" s="14">
        <f t="shared" si="17"/>
        <v>9024</v>
      </c>
      <c r="BP31" s="14">
        <f t="shared" si="18"/>
        <v>309824</v>
      </c>
      <c r="BQ31" s="14">
        <v>30982</v>
      </c>
      <c r="BR31" s="5">
        <f t="shared" si="19"/>
        <v>340806</v>
      </c>
    </row>
    <row r="32" spans="1:70" x14ac:dyDescent="0.7">
      <c r="A32" s="30" t="s">
        <v>202</v>
      </c>
      <c r="B32" s="11" t="s">
        <v>187</v>
      </c>
      <c r="C32" s="11">
        <v>3</v>
      </c>
      <c r="D32" s="11">
        <v>6</v>
      </c>
      <c r="E32" s="11"/>
      <c r="F32" s="11">
        <v>2</v>
      </c>
      <c r="G32" s="12">
        <f t="shared" si="21"/>
        <v>28000</v>
      </c>
      <c r="H32" s="12">
        <f t="shared" si="0"/>
        <v>84000</v>
      </c>
      <c r="I32" s="11" t="s">
        <v>188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6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7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8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242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4"/>
        <v>0</v>
      </c>
      <c r="AY32" s="11"/>
      <c r="AZ32" s="11"/>
      <c r="BA32" s="11"/>
      <c r="BB32" s="11"/>
      <c r="BC32" s="11"/>
      <c r="BD32" s="12">
        <f t="shared" si="25"/>
        <v>0</v>
      </c>
      <c r="BE32" s="12">
        <f t="shared" si="26"/>
        <v>0</v>
      </c>
      <c r="BF32" s="11"/>
      <c r="BG32" s="11"/>
      <c r="BH32" s="11"/>
      <c r="BI32" s="11"/>
      <c r="BJ32" s="11"/>
      <c r="BK32" s="12"/>
      <c r="BL32" s="12">
        <f t="shared" si="5"/>
        <v>0</v>
      </c>
      <c r="BM32" s="11">
        <f t="shared" si="20"/>
        <v>5</v>
      </c>
      <c r="BN32" s="11">
        <v>0.03</v>
      </c>
      <c r="BO32" s="12">
        <f t="shared" si="17"/>
        <v>4770</v>
      </c>
      <c r="BP32" s="12">
        <f t="shared" si="18"/>
        <v>163770</v>
      </c>
      <c r="BQ32" s="12">
        <v>16377</v>
      </c>
      <c r="BR32" s="12">
        <f t="shared" si="19"/>
        <v>180147</v>
      </c>
    </row>
    <row r="33" spans="1:70" x14ac:dyDescent="0.7">
      <c r="A33" s="1" t="s">
        <v>203</v>
      </c>
      <c r="B33" s="1" t="s">
        <v>71</v>
      </c>
      <c r="C33" s="1">
        <v>2</v>
      </c>
      <c r="D33" s="1">
        <v>6</v>
      </c>
      <c r="E33" s="1"/>
      <c r="F33" s="1">
        <v>2</v>
      </c>
      <c r="G33" s="5">
        <f t="shared" si="21"/>
        <v>28000</v>
      </c>
      <c r="H33" s="5">
        <f t="shared" si="0"/>
        <v>56000</v>
      </c>
      <c r="I33" s="1" t="s">
        <v>70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6"/>
        <v>105000</v>
      </c>
      <c r="P33" s="1" t="s">
        <v>184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7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8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160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4"/>
        <v>0</v>
      </c>
      <c r="AY33" s="1"/>
      <c r="AZ33" s="1"/>
      <c r="BA33" s="1"/>
      <c r="BB33" s="1"/>
      <c r="BC33" s="1"/>
      <c r="BD33" s="5">
        <f t="shared" si="25"/>
        <v>0</v>
      </c>
      <c r="BE33" s="5">
        <f t="shared" si="26"/>
        <v>0</v>
      </c>
      <c r="BF33" s="1"/>
      <c r="BG33" s="1"/>
      <c r="BH33" s="1"/>
      <c r="BI33" s="1"/>
      <c r="BJ33" s="1"/>
      <c r="BK33" s="5"/>
      <c r="BL33" s="5">
        <f t="shared" si="5"/>
        <v>0</v>
      </c>
      <c r="BM33" s="13">
        <f t="shared" si="20"/>
        <v>15</v>
      </c>
      <c r="BN33" s="1">
        <v>0.04</v>
      </c>
      <c r="BO33" s="14">
        <f t="shared" si="17"/>
        <v>18280</v>
      </c>
      <c r="BP33" s="14">
        <f t="shared" si="18"/>
        <v>475280</v>
      </c>
      <c r="BQ33" s="14">
        <v>47528</v>
      </c>
      <c r="BR33" s="5">
        <f t="shared" si="19"/>
        <v>522808</v>
      </c>
    </row>
    <row r="34" spans="1:70" x14ac:dyDescent="0.7">
      <c r="A34" s="11" t="s">
        <v>204</v>
      </c>
      <c r="B34" s="11" t="s">
        <v>143</v>
      </c>
      <c r="C34" s="11">
        <v>6</v>
      </c>
      <c r="D34" s="11">
        <v>7</v>
      </c>
      <c r="E34" s="11">
        <v>1</v>
      </c>
      <c r="F34" s="11"/>
      <c r="G34" s="12">
        <f t="shared" si="21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6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7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8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48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4"/>
        <v>0</v>
      </c>
      <c r="AY34" s="11"/>
      <c r="AZ34" s="11"/>
      <c r="BA34" s="11"/>
      <c r="BB34" s="11"/>
      <c r="BC34" s="11"/>
      <c r="BD34" s="12">
        <f t="shared" si="25"/>
        <v>0</v>
      </c>
      <c r="BE34" s="12">
        <f t="shared" si="26"/>
        <v>0</v>
      </c>
      <c r="BF34" s="11"/>
      <c r="BG34" s="11"/>
      <c r="BH34" s="11"/>
      <c r="BI34" s="11"/>
      <c r="BJ34" s="11"/>
      <c r="BK34" s="12"/>
      <c r="BL34" s="12">
        <f t="shared" si="5"/>
        <v>0</v>
      </c>
      <c r="BM34" s="11">
        <f t="shared" si="20"/>
        <v>8</v>
      </c>
      <c r="BN34" s="11">
        <v>0.04</v>
      </c>
      <c r="BO34" s="12">
        <f t="shared" si="17"/>
        <v>9744</v>
      </c>
      <c r="BP34" s="12">
        <f t="shared" si="18"/>
        <v>253344</v>
      </c>
      <c r="BQ34" s="12">
        <v>25334</v>
      </c>
      <c r="BR34" s="12">
        <f t="shared" si="19"/>
        <v>278678</v>
      </c>
    </row>
    <row r="35" spans="1:70" x14ac:dyDescent="0.7">
      <c r="A35" s="1" t="s">
        <v>205</v>
      </c>
      <c r="B35" s="1" t="s">
        <v>184</v>
      </c>
      <c r="C35" s="1">
        <v>10</v>
      </c>
      <c r="D35" s="1">
        <v>7</v>
      </c>
      <c r="E35" s="1"/>
      <c r="F35" s="1">
        <v>1</v>
      </c>
      <c r="G35" s="5">
        <f t="shared" si="21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6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7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8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4"/>
        <v>0</v>
      </c>
      <c r="AY35" s="1"/>
      <c r="AZ35" s="1"/>
      <c r="BA35" s="1"/>
      <c r="BB35" s="1"/>
      <c r="BC35" s="1"/>
      <c r="BD35" s="5">
        <f t="shared" si="25"/>
        <v>0</v>
      </c>
      <c r="BE35" s="5">
        <f t="shared" si="26"/>
        <v>0</v>
      </c>
      <c r="BF35" s="1"/>
      <c r="BG35" s="1"/>
      <c r="BH35" s="1"/>
      <c r="BI35" s="1"/>
      <c r="BJ35" s="1"/>
      <c r="BK35" s="5"/>
      <c r="BL35" s="5">
        <f t="shared" si="5"/>
        <v>0</v>
      </c>
      <c r="BM35" s="13">
        <f t="shared" si="20"/>
        <v>10</v>
      </c>
      <c r="BN35" s="1">
        <v>0.05</v>
      </c>
      <c r="BO35" s="14">
        <f t="shared" si="17"/>
        <v>14000</v>
      </c>
      <c r="BP35" s="14">
        <f t="shared" si="18"/>
        <v>294000</v>
      </c>
      <c r="BQ35" s="14">
        <v>29400</v>
      </c>
      <c r="BR35" s="5">
        <f t="shared" si="19"/>
        <v>323400</v>
      </c>
    </row>
    <row r="36" spans="1:70" x14ac:dyDescent="0.7">
      <c r="A36" s="11" t="s">
        <v>45</v>
      </c>
      <c r="B36" s="11" t="s">
        <v>12</v>
      </c>
      <c r="C36" s="11">
        <v>8</v>
      </c>
      <c r="D36" s="11">
        <v>7</v>
      </c>
      <c r="E36" s="11">
        <v>1</v>
      </c>
      <c r="F36" s="11"/>
      <c r="G36" s="12">
        <f t="shared" si="21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6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7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8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 t="s">
        <v>48</v>
      </c>
      <c r="AL36" s="11">
        <v>1</v>
      </c>
      <c r="AM36" s="11">
        <v>7</v>
      </c>
      <c r="AN36" s="11">
        <v>1</v>
      </c>
      <c r="AO36" s="11"/>
      <c r="AP36" s="12">
        <f t="shared" si="14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4"/>
        <v>0</v>
      </c>
      <c r="AY36" s="11"/>
      <c r="AZ36" s="11"/>
      <c r="BA36" s="11"/>
      <c r="BB36" s="11"/>
      <c r="BC36" s="11"/>
      <c r="BD36" s="12">
        <f t="shared" si="25"/>
        <v>0</v>
      </c>
      <c r="BE36" s="12">
        <f t="shared" si="26"/>
        <v>0</v>
      </c>
      <c r="BF36" s="11"/>
      <c r="BG36" s="11"/>
      <c r="BH36" s="11"/>
      <c r="BI36" s="11"/>
      <c r="BJ36" s="11"/>
      <c r="BK36" s="12"/>
      <c r="BL36" s="12">
        <f t="shared" si="5"/>
        <v>0</v>
      </c>
      <c r="BM36" s="11">
        <f t="shared" si="20"/>
        <v>9</v>
      </c>
      <c r="BN36" s="11">
        <v>0.03</v>
      </c>
      <c r="BO36" s="12">
        <f t="shared" si="17"/>
        <v>8064</v>
      </c>
      <c r="BP36" s="12">
        <f t="shared" si="18"/>
        <v>276864</v>
      </c>
      <c r="BQ36" s="12">
        <v>27686</v>
      </c>
      <c r="BR36" s="12">
        <f t="shared" si="19"/>
        <v>304550</v>
      </c>
    </row>
    <row r="37" spans="1:70" x14ac:dyDescent="0.7">
      <c r="A37" s="1" t="s">
        <v>206</v>
      </c>
      <c r="B37" s="1" t="s">
        <v>143</v>
      </c>
      <c r="C37" s="1">
        <v>5</v>
      </c>
      <c r="D37" s="1">
        <v>7</v>
      </c>
      <c r="E37" s="1">
        <v>1</v>
      </c>
      <c r="F37" s="1"/>
      <c r="G37" s="5">
        <f t="shared" si="21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6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7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8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48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4"/>
        <v>0</v>
      </c>
      <c r="AY37" s="1"/>
      <c r="AZ37" s="1"/>
      <c r="BA37" s="1"/>
      <c r="BB37" s="1"/>
      <c r="BC37" s="1"/>
      <c r="BD37" s="5">
        <f t="shared" si="25"/>
        <v>0</v>
      </c>
      <c r="BE37" s="5">
        <f t="shared" si="26"/>
        <v>0</v>
      </c>
      <c r="BF37" s="1"/>
      <c r="BG37" s="1"/>
      <c r="BH37" s="1"/>
      <c r="BI37" s="1"/>
      <c r="BJ37" s="1"/>
      <c r="BK37" s="5"/>
      <c r="BL37" s="5">
        <f t="shared" si="5"/>
        <v>0</v>
      </c>
      <c r="BM37" s="13">
        <f t="shared" si="20"/>
        <v>6</v>
      </c>
      <c r="BN37" s="1">
        <v>0.05</v>
      </c>
      <c r="BO37" s="14">
        <f t="shared" si="17"/>
        <v>9030</v>
      </c>
      <c r="BP37" s="14">
        <f t="shared" si="18"/>
        <v>189630</v>
      </c>
      <c r="BQ37" s="14">
        <v>18963</v>
      </c>
      <c r="BR37" s="5">
        <f t="shared" si="19"/>
        <v>208593</v>
      </c>
    </row>
    <row r="38" spans="1:70" x14ac:dyDescent="0.7">
      <c r="A38" s="11" t="s">
        <v>207</v>
      </c>
      <c r="B38" s="11" t="s">
        <v>23</v>
      </c>
      <c r="C38" s="11">
        <v>11</v>
      </c>
      <c r="D38" s="11">
        <v>8</v>
      </c>
      <c r="E38" s="11"/>
      <c r="F38" s="11"/>
      <c r="G38" s="12">
        <f t="shared" si="21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6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7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8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191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4"/>
        <v>0</v>
      </c>
      <c r="AY38" s="11"/>
      <c r="AZ38" s="11"/>
      <c r="BA38" s="11"/>
      <c r="BB38" s="11"/>
      <c r="BC38" s="11"/>
      <c r="BD38" s="12">
        <f t="shared" si="25"/>
        <v>0</v>
      </c>
      <c r="BE38" s="12">
        <f t="shared" si="26"/>
        <v>0</v>
      </c>
      <c r="BF38" s="11"/>
      <c r="BG38" s="11"/>
      <c r="BH38" s="11"/>
      <c r="BI38" s="11"/>
      <c r="BJ38" s="11"/>
      <c r="BK38" s="12"/>
      <c r="BL38" s="12">
        <f t="shared" si="5"/>
        <v>0</v>
      </c>
      <c r="BM38" s="11">
        <f t="shared" si="20"/>
        <v>12</v>
      </c>
      <c r="BN38" s="11">
        <v>0.03</v>
      </c>
      <c r="BO38" s="12">
        <f t="shared" si="17"/>
        <v>10200</v>
      </c>
      <c r="BP38" s="12">
        <f>BL38+AX38+AQ38+AC38+V38+O38+H38+BO38+AJ38</f>
        <v>350200</v>
      </c>
      <c r="BQ38" s="12">
        <v>35020</v>
      </c>
      <c r="BR38" s="12">
        <f t="shared" si="19"/>
        <v>385220</v>
      </c>
    </row>
    <row r="39" spans="1:70" x14ac:dyDescent="0.7">
      <c r="A39" s="1" t="s">
        <v>208</v>
      </c>
      <c r="B39" s="1" t="s">
        <v>243</v>
      </c>
      <c r="C39" s="1">
        <v>4</v>
      </c>
      <c r="D39" s="1">
        <v>8</v>
      </c>
      <c r="E39" s="1"/>
      <c r="F39" s="1"/>
      <c r="G39" s="5">
        <f t="shared" si="21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6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7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8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244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4"/>
        <v>0</v>
      </c>
      <c r="AY39" s="1"/>
      <c r="AZ39" s="1"/>
      <c r="BA39" s="1"/>
      <c r="BB39" s="1"/>
      <c r="BC39" s="1"/>
      <c r="BD39" s="5">
        <f t="shared" si="25"/>
        <v>0</v>
      </c>
      <c r="BE39" s="5">
        <f t="shared" si="26"/>
        <v>0</v>
      </c>
      <c r="BF39" s="1"/>
      <c r="BG39" s="1"/>
      <c r="BH39" s="1"/>
      <c r="BI39" s="1"/>
      <c r="BJ39" s="1"/>
      <c r="BK39" s="5"/>
      <c r="BL39" s="5">
        <f t="shared" si="5"/>
        <v>0</v>
      </c>
      <c r="BM39" s="13">
        <f t="shared" si="20"/>
        <v>5</v>
      </c>
      <c r="BN39" s="1">
        <v>7.0000000000000007E-2</v>
      </c>
      <c r="BO39" s="14">
        <f t="shared" si="17"/>
        <v>10080.000000000002</v>
      </c>
      <c r="BP39" s="14">
        <f t="shared" si="18"/>
        <v>154080</v>
      </c>
      <c r="BQ39" s="14">
        <v>15408</v>
      </c>
      <c r="BR39" s="5">
        <f t="shared" si="19"/>
        <v>169488</v>
      </c>
    </row>
    <row r="40" spans="1:70" s="15" customFormat="1" x14ac:dyDescent="0.7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3"/>
      <c r="BI40" s="13"/>
      <c r="BJ40" s="13"/>
      <c r="BK40" s="14"/>
      <c r="BL40" s="14"/>
      <c r="BM40" s="13"/>
      <c r="BN40" s="13"/>
      <c r="BO40" s="14"/>
      <c r="BP40" s="14"/>
      <c r="BQ40" s="14"/>
      <c r="BR40" s="14"/>
    </row>
    <row r="41" spans="1:70" x14ac:dyDescent="0.7">
      <c r="A41" s="11" t="s">
        <v>145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/>
      <c r="BG41" s="11"/>
      <c r="BH41" s="11"/>
      <c r="BI41" s="11"/>
      <c r="BJ41" s="11"/>
      <c r="BK41" s="12"/>
      <c r="BL41" s="12">
        <f>BK41*BG41</f>
        <v>0</v>
      </c>
      <c r="BM41" s="11">
        <v>273</v>
      </c>
      <c r="BN41" s="11">
        <v>0.05</v>
      </c>
      <c r="BO41" s="12">
        <v>429230</v>
      </c>
      <c r="BP41" s="12">
        <v>9013830</v>
      </c>
      <c r="BQ41" s="12">
        <v>901383</v>
      </c>
      <c r="BR41" s="12">
        <f>BP41+BQ41</f>
        <v>9915213</v>
      </c>
    </row>
    <row r="42" spans="1:70" x14ac:dyDescent="0.7">
      <c r="A42" s="1" t="s">
        <v>201</v>
      </c>
      <c r="B42" s="1" t="s">
        <v>253</v>
      </c>
      <c r="C42" s="1">
        <v>8</v>
      </c>
      <c r="D42" s="1"/>
      <c r="E42" s="1"/>
      <c r="F42" s="1"/>
      <c r="G42" s="5">
        <v>21000</v>
      </c>
      <c r="H42" s="5">
        <f t="shared" ref="H42" si="27">G42*C42</f>
        <v>168000</v>
      </c>
      <c r="I42" s="1" t="s">
        <v>254</v>
      </c>
      <c r="J42" s="1"/>
      <c r="K42" s="1"/>
      <c r="L42" s="1"/>
      <c r="M42" s="1"/>
      <c r="N42" s="5">
        <v>3800</v>
      </c>
      <c r="O42" s="5">
        <v>3800</v>
      </c>
      <c r="P42" s="1"/>
      <c r="Q42" s="1"/>
      <c r="R42" s="1"/>
      <c r="S42" s="1"/>
      <c r="T42" s="1"/>
      <c r="U42" s="5">
        <f t="shared" ref="U42" si="28">3500*R42+4900*S42+3500*T42</f>
        <v>0</v>
      </c>
      <c r="V42" s="5">
        <f t="shared" ref="V42" si="29">U42*Q42</f>
        <v>0</v>
      </c>
      <c r="W42" s="1"/>
      <c r="X42" s="1"/>
      <c r="Y42" s="1"/>
      <c r="Z42" s="1"/>
      <c r="AA42" s="1"/>
      <c r="AB42" s="5">
        <f t="shared" ref="AB42" si="30">3500*Y42+4900*Z42+3500*AA42</f>
        <v>0</v>
      </c>
      <c r="AC42" s="5">
        <f t="shared" ref="AC42" si="31">AB42*X42</f>
        <v>0</v>
      </c>
      <c r="AD42" s="1"/>
      <c r="AE42" s="1"/>
      <c r="AF42" s="1"/>
      <c r="AG42" s="1"/>
      <c r="AH42" s="1"/>
      <c r="AI42" s="5">
        <f t="shared" ref="AI42" si="32">4000*AF42+5600*AG42</f>
        <v>0</v>
      </c>
      <c r="AJ42" s="5">
        <f t="shared" ref="AJ42" si="33">AI42*AE42</f>
        <v>0</v>
      </c>
      <c r="AK42" s="1"/>
      <c r="AL42" s="1"/>
      <c r="AM42" s="1"/>
      <c r="AN42" s="1"/>
      <c r="AO42" s="1"/>
      <c r="AP42" s="5">
        <f t="shared" ref="AP42" si="34">4000*AM42+5600*AN42+4000*AO42</f>
        <v>0</v>
      </c>
      <c r="AQ42" s="5">
        <f t="shared" ref="AQ42" si="35">AP42*AL42</f>
        <v>0</v>
      </c>
      <c r="AR42" s="1"/>
      <c r="AS42" s="1"/>
      <c r="AT42" s="1"/>
      <c r="AU42" s="1"/>
      <c r="AV42" s="1"/>
      <c r="AW42" s="5">
        <f t="shared" ref="AW42" si="36">4000*AT42+5600*AU42+4000*AV42</f>
        <v>0</v>
      </c>
      <c r="AX42" s="5">
        <f t="shared" ref="AX42" si="37">AW42*AS42</f>
        <v>0</v>
      </c>
      <c r="AY42" s="1"/>
      <c r="AZ42" s="1"/>
      <c r="BA42" s="1"/>
      <c r="BB42" s="1"/>
      <c r="BC42" s="1"/>
      <c r="BD42" s="5">
        <f t="shared" ref="BD42:BD43" si="38">4000*BA42+5600*BB42+4000*BC42</f>
        <v>0</v>
      </c>
      <c r="BE42" s="5">
        <f t="shared" ref="BE42:BE43" si="39">BD42*AZ42</f>
        <v>0</v>
      </c>
      <c r="BF42" s="1"/>
      <c r="BG42" s="1"/>
      <c r="BH42" s="1"/>
      <c r="BI42" s="1"/>
      <c r="BJ42" s="1"/>
      <c r="BK42" s="5"/>
      <c r="BL42" s="5">
        <f t="shared" ref="BL42" si="40">BK42*BG42</f>
        <v>0</v>
      </c>
      <c r="BM42" s="1">
        <v>0</v>
      </c>
      <c r="BN42" s="1"/>
      <c r="BO42" s="5">
        <f t="shared" ref="BO42" si="41">(BL42+AX42+AQ42+AC42+V42+O42+H42)*BN42</f>
        <v>0</v>
      </c>
      <c r="BP42" s="5">
        <f>BL42+AX42+AQ42+AC42+V42+O42+H42+BO42</f>
        <v>171800</v>
      </c>
      <c r="BQ42" s="5">
        <v>17180</v>
      </c>
      <c r="BR42" s="5">
        <f t="shared" ref="BR42" si="42">BP42+BQ42</f>
        <v>188980</v>
      </c>
    </row>
    <row r="43" spans="1:70" x14ac:dyDescent="0.7">
      <c r="A43" s="11" t="s">
        <v>212</v>
      </c>
      <c r="B43" s="11" t="s">
        <v>255</v>
      </c>
      <c r="C43" s="11"/>
      <c r="D43" s="11"/>
      <c r="E43" s="11"/>
      <c r="F43" s="11"/>
      <c r="G43" s="12">
        <v>60000</v>
      </c>
      <c r="H43" s="12">
        <v>60000</v>
      </c>
      <c r="I43" s="11"/>
      <c r="J43" s="11"/>
      <c r="K43" s="11"/>
      <c r="L43" s="11"/>
      <c r="M43" s="11"/>
      <c r="N43" s="12">
        <f t="shared" ref="N43" si="43">3500*K43+4900*L43+M43*3500</f>
        <v>0</v>
      </c>
      <c r="O43" s="12">
        <f t="shared" ref="O43" si="44">N43*J43</f>
        <v>0</v>
      </c>
      <c r="P43" s="11"/>
      <c r="Q43" s="11"/>
      <c r="R43" s="11"/>
      <c r="S43" s="11"/>
      <c r="T43" s="11"/>
      <c r="U43" s="12">
        <f t="shared" ref="U43" si="45">3500*R43+4900*S43+3500*T43</f>
        <v>0</v>
      </c>
      <c r="V43" s="12">
        <f t="shared" ref="V43" si="46">U43*Q43</f>
        <v>0</v>
      </c>
      <c r="W43" s="11"/>
      <c r="X43" s="11"/>
      <c r="Y43" s="11"/>
      <c r="Z43" s="11"/>
      <c r="AA43" s="11"/>
      <c r="AB43" s="12">
        <f t="shared" ref="AB43" si="47">3500*Y43+4900*Z43+3500*AA43</f>
        <v>0</v>
      </c>
      <c r="AC43" s="12">
        <f t="shared" ref="AC43" si="48">AB43*X43</f>
        <v>0</v>
      </c>
      <c r="AD43" s="11"/>
      <c r="AE43" s="11"/>
      <c r="AF43" s="11"/>
      <c r="AG43" s="11"/>
      <c r="AH43" s="11"/>
      <c r="AI43" s="12">
        <f t="shared" ref="AI43" si="49">4000*AF43+5600*AG43</f>
        <v>0</v>
      </c>
      <c r="AJ43" s="12">
        <f t="shared" ref="AJ43" si="50">AI43*AE43</f>
        <v>0</v>
      </c>
      <c r="AK43" s="11"/>
      <c r="AL43" s="11"/>
      <c r="AM43" s="11"/>
      <c r="AN43" s="11"/>
      <c r="AO43" s="11"/>
      <c r="AP43" s="12">
        <f t="shared" ref="AP43" si="51">4000*AM43+5600*AN43+4000*AO43</f>
        <v>0</v>
      </c>
      <c r="AQ43" s="12">
        <f t="shared" ref="AQ43" si="52">AP43*AL43</f>
        <v>0</v>
      </c>
      <c r="AR43" s="11"/>
      <c r="AS43" s="11"/>
      <c r="AT43" s="11"/>
      <c r="AU43" s="11"/>
      <c r="AV43" s="11"/>
      <c r="AW43" s="12">
        <f t="shared" ref="AW43" si="53">4000*AT43+5600*AU43+4000*AV43</f>
        <v>0</v>
      </c>
      <c r="AX43" s="12">
        <f t="shared" ref="AX43" si="54">AW43*AS43</f>
        <v>0</v>
      </c>
      <c r="AY43" s="11"/>
      <c r="AZ43" s="11"/>
      <c r="BA43" s="11"/>
      <c r="BB43" s="11"/>
      <c r="BC43" s="11"/>
      <c r="BD43" s="12">
        <f t="shared" si="38"/>
        <v>0</v>
      </c>
      <c r="BE43" s="12">
        <f t="shared" si="39"/>
        <v>0</v>
      </c>
      <c r="BF43" s="11"/>
      <c r="BG43" s="11"/>
      <c r="BH43" s="11"/>
      <c r="BI43" s="11"/>
      <c r="BJ43" s="11"/>
      <c r="BK43" s="12"/>
      <c r="BL43" s="12">
        <f t="shared" ref="BL43" si="55">BK43*BG43</f>
        <v>0</v>
      </c>
      <c r="BM43" s="11">
        <f t="shared" ref="BM43" si="56">BG43+AS43+AL43+X43+Q43+J43+C43</f>
        <v>0</v>
      </c>
      <c r="BN43" s="11"/>
      <c r="BO43" s="12">
        <f t="shared" ref="BO43" si="57">(BL43+AX43+AQ43+AC43+V43+O43+H43)*BN43</f>
        <v>0</v>
      </c>
      <c r="BP43" s="12">
        <f t="shared" ref="BP43" si="58">BL43+AX43+AQ43+AC43+V43+O43+H43+BO43</f>
        <v>60000</v>
      </c>
      <c r="BQ43" s="12">
        <v>6000</v>
      </c>
      <c r="BR43" s="12">
        <f t="shared" ref="BR43" si="59">BP43+BQ43</f>
        <v>66000</v>
      </c>
    </row>
    <row r="44" spans="1:70" s="15" customFormat="1" x14ac:dyDescent="0.7">
      <c r="A44" s="13" t="s">
        <v>259</v>
      </c>
      <c r="B44" s="13" t="s">
        <v>255</v>
      </c>
      <c r="C44" s="13"/>
      <c r="D44" s="13"/>
      <c r="E44" s="13"/>
      <c r="F44" s="13"/>
      <c r="G44" s="14">
        <v>80000</v>
      </c>
      <c r="H44" s="14">
        <v>80000</v>
      </c>
      <c r="I44" s="13"/>
      <c r="J44" s="13"/>
      <c r="K44" s="13"/>
      <c r="L44" s="13"/>
      <c r="M44" s="13"/>
      <c r="N44" s="14"/>
      <c r="O44" s="14"/>
      <c r="P44" s="13"/>
      <c r="Q44" s="13"/>
      <c r="R44" s="13"/>
      <c r="S44" s="13"/>
      <c r="T44" s="13"/>
      <c r="U44" s="14"/>
      <c r="V44" s="14"/>
      <c r="W44" s="13"/>
      <c r="X44" s="13"/>
      <c r="Y44" s="13"/>
      <c r="Z44" s="13"/>
      <c r="AA44" s="13"/>
      <c r="AB44" s="14"/>
      <c r="AC44" s="14"/>
      <c r="AD44" s="13"/>
      <c r="AE44" s="13"/>
      <c r="AF44" s="13"/>
      <c r="AG44" s="13"/>
      <c r="AH44" s="13"/>
      <c r="AI44" s="14"/>
      <c r="AJ44" s="14"/>
      <c r="AK44" s="13"/>
      <c r="AL44" s="13"/>
      <c r="AM44" s="13"/>
      <c r="AN44" s="13"/>
      <c r="AO44" s="13"/>
      <c r="AP44" s="14"/>
      <c r="AQ44" s="14"/>
      <c r="AR44" s="13"/>
      <c r="AS44" s="13"/>
      <c r="AT44" s="13"/>
      <c r="AU44" s="13"/>
      <c r="AV44" s="13"/>
      <c r="AW44" s="14"/>
      <c r="AX44" s="14"/>
      <c r="AY44" s="13"/>
      <c r="AZ44" s="13"/>
      <c r="BA44" s="13"/>
      <c r="BB44" s="13"/>
      <c r="BC44" s="13"/>
      <c r="BD44" s="14"/>
      <c r="BE44" s="14"/>
      <c r="BF44" s="13"/>
      <c r="BG44" s="13"/>
      <c r="BH44" s="13"/>
      <c r="BI44" s="13"/>
      <c r="BJ44" s="13"/>
      <c r="BK44" s="14"/>
      <c r="BL44" s="14"/>
      <c r="BM44" s="13"/>
      <c r="BN44" s="13"/>
      <c r="BO44" s="14"/>
      <c r="BP44" s="14">
        <v>80000</v>
      </c>
      <c r="BQ44" s="14">
        <v>8000</v>
      </c>
      <c r="BR44" s="14">
        <v>88000</v>
      </c>
    </row>
    <row r="45" spans="1:70" x14ac:dyDescent="0.7">
      <c r="A45" s="11" t="s">
        <v>264</v>
      </c>
      <c r="B45" s="11" t="s">
        <v>265</v>
      </c>
      <c r="C45" s="11"/>
      <c r="D45" s="11"/>
      <c r="E45" s="11"/>
      <c r="F45" s="11"/>
      <c r="G45" s="12">
        <v>74800</v>
      </c>
      <c r="H45" s="12">
        <v>74800</v>
      </c>
      <c r="I45" s="11"/>
      <c r="J45" s="11"/>
      <c r="K45" s="11"/>
      <c r="L45" s="11"/>
      <c r="M45" s="11"/>
      <c r="N45" s="12"/>
      <c r="O45" s="12"/>
      <c r="P45" s="11"/>
      <c r="Q45" s="11"/>
      <c r="R45" s="11"/>
      <c r="S45" s="11"/>
      <c r="T45" s="11"/>
      <c r="U45" s="12"/>
      <c r="V45" s="12"/>
      <c r="W45" s="11"/>
      <c r="X45" s="11"/>
      <c r="Y45" s="11"/>
      <c r="Z45" s="11"/>
      <c r="AA45" s="11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/>
      <c r="AP45" s="12"/>
      <c r="AQ45" s="12"/>
      <c r="AR45" s="11"/>
      <c r="AS45" s="11"/>
      <c r="AT45" s="11"/>
      <c r="AU45" s="11"/>
      <c r="AV45" s="11"/>
      <c r="AW45" s="12"/>
      <c r="AX45" s="12"/>
      <c r="AY45" s="11"/>
      <c r="AZ45" s="11"/>
      <c r="BA45" s="11"/>
      <c r="BB45" s="11"/>
      <c r="BC45" s="11"/>
      <c r="BD45" s="12"/>
      <c r="BE45" s="12"/>
      <c r="BF45" s="11"/>
      <c r="BG45" s="11"/>
      <c r="BH45" s="11"/>
      <c r="BI45" s="11"/>
      <c r="BJ45" s="11"/>
      <c r="BK45" s="12"/>
      <c r="BL45" s="12"/>
      <c r="BM45" s="11"/>
      <c r="BN45" s="11"/>
      <c r="BO45" s="12"/>
      <c r="BP45" s="12">
        <v>74800</v>
      </c>
      <c r="BQ45" s="12">
        <v>7480</v>
      </c>
      <c r="BR45" s="12">
        <v>82280</v>
      </c>
    </row>
    <row r="46" spans="1:70" x14ac:dyDescent="0.7">
      <c r="BB46">
        <v>0</v>
      </c>
      <c r="BI46">
        <v>0</v>
      </c>
      <c r="BM46" s="1">
        <f>SUM(BM2:BM42)</f>
        <v>1051</v>
      </c>
      <c r="BP46" s="10" t="s">
        <v>8</v>
      </c>
      <c r="BQ46" s="8" t="s">
        <v>9</v>
      </c>
      <c r="BR46" s="8" t="s">
        <v>245</v>
      </c>
    </row>
    <row r="47" spans="1:70" x14ac:dyDescent="0.7">
      <c r="BP47" s="5">
        <f>SUM(BP2:BP46)</f>
        <v>35079124.5</v>
      </c>
      <c r="BQ47" s="5">
        <f>SUM(BQ2:BQ46)</f>
        <v>3507904</v>
      </c>
      <c r="BR47" s="5">
        <f>SUM(BR2:BR46)</f>
        <v>38587028.5</v>
      </c>
    </row>
  </sheetData>
  <phoneticPr fontId="1"/>
  <pageMargins left="0.7" right="0.7" top="0.75" bottom="0.16" header="0.3" footer="0.3"/>
  <pageSetup paperSize="8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13"/>
  <sheetViews>
    <sheetView tabSelected="1" topLeftCell="A36" zoomScale="89" zoomScaleNormal="89" workbookViewId="0">
      <selection activeCell="J54" sqref="J54"/>
    </sheetView>
  </sheetViews>
  <sheetFormatPr defaultRowHeight="17.649999999999999" x14ac:dyDescent="0.7"/>
  <cols>
    <col min="1" max="1" width="31" customWidth="1"/>
    <col min="2" max="2" width="25.125" customWidth="1"/>
    <col min="7" max="7" width="16.75" style="9" customWidth="1"/>
    <col min="8" max="8" width="14.25" customWidth="1"/>
    <col min="9" max="9" width="5.75" customWidth="1"/>
    <col min="10" max="10" width="8.75" customWidth="1"/>
    <col min="11" max="11" width="10.75" customWidth="1"/>
    <col min="12" max="12" width="21.5" customWidth="1"/>
  </cols>
  <sheetData>
    <row r="2" spans="1:13" x14ac:dyDescent="0.7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165</v>
      </c>
      <c r="G2" s="10" t="s">
        <v>2</v>
      </c>
      <c r="H2" s="8" t="s">
        <v>3</v>
      </c>
    </row>
    <row r="3" spans="1:13" x14ac:dyDescent="0.7">
      <c r="A3" s="1" t="s">
        <v>85</v>
      </c>
      <c r="B3" s="1" t="s">
        <v>92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80</v>
      </c>
      <c r="L3" s="1">
        <f>C34+C50+C78+C91+C104+C117+C65+C130+C143+C156+C169+C182+C194+C206+C218+C230+C242+C254+C267+C279+C291+C303+C315+C327+C339+C351+C363+C375+C387+C399+C414+C426+C439+C451+C463+C475+C487+C499+C511</f>
        <v>1051</v>
      </c>
    </row>
    <row r="4" spans="1:13" x14ac:dyDescent="0.7">
      <c r="A4" s="1"/>
      <c r="B4" s="1" t="s">
        <v>93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19</v>
      </c>
      <c r="L4" s="1">
        <f>L3-L5</f>
        <v>933</v>
      </c>
    </row>
    <row r="5" spans="1:13" x14ac:dyDescent="0.7">
      <c r="A5" s="1"/>
      <c r="B5" s="1" t="s">
        <v>94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20</v>
      </c>
      <c r="L5" s="1">
        <f>SUM(C21:C31)+SUM(C44:C47)+SUM(C61:C63)+C74+C87+C100+C101+C113+C114+C126+C127+C139+C152++C165+C166+C189+C202+C214+C238+C250+C263+C264+C276+C299+C311+C322+C335+C347+C359+C360+C371+C372+C373+C383+C395+C408+C409+C422+C435+C446+C483+C494+C507</f>
        <v>118</v>
      </c>
    </row>
    <row r="6" spans="1:13" x14ac:dyDescent="0.7">
      <c r="A6" s="1"/>
      <c r="B6" s="1" t="s">
        <v>95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</row>
    <row r="7" spans="1:13" x14ac:dyDescent="0.7">
      <c r="A7" s="1"/>
      <c r="B7" s="1" t="s">
        <v>153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7">
      <c r="A8" s="1"/>
      <c r="B8" s="1" t="s">
        <v>96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H34+H50+H78+H91+H169+H104+H117+H65+H130+H143+H156+L12+H182+H194+H206+H218+H230+H242+H254+H267+H279+H291+H303+H315+H327+H339+H351+H363+H375+H387+H399+H414+H426+H439+H451+H463+H475+H487+H499+H511</f>
        <v>35079124.5</v>
      </c>
    </row>
    <row r="9" spans="1:13" x14ac:dyDescent="0.7">
      <c r="A9" s="1"/>
      <c r="B9" s="1" t="s">
        <v>97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3507912.45</v>
      </c>
    </row>
    <row r="10" spans="1:13" x14ac:dyDescent="0.7">
      <c r="A10" s="1"/>
      <c r="B10" s="1" t="s">
        <v>98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38587036.950000003</v>
      </c>
      <c r="M10" t="s">
        <v>175</v>
      </c>
    </row>
    <row r="11" spans="1:13" x14ac:dyDescent="0.7">
      <c r="A11" s="1"/>
      <c r="B11" s="1" t="s">
        <v>99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7">
      <c r="A12" s="1"/>
      <c r="B12" s="1" t="s">
        <v>263</v>
      </c>
      <c r="C12" s="1">
        <v>1</v>
      </c>
      <c r="D12" s="1">
        <v>9</v>
      </c>
      <c r="E12" s="1"/>
      <c r="F12" s="1"/>
      <c r="G12" s="5">
        <f t="shared" si="0"/>
        <v>31500</v>
      </c>
      <c r="H12" s="5">
        <f t="shared" si="1"/>
        <v>31500</v>
      </c>
    </row>
    <row r="13" spans="1:13" x14ac:dyDescent="0.7">
      <c r="A13" s="1"/>
      <c r="B13" s="1" t="s">
        <v>100</v>
      </c>
      <c r="C13" s="1">
        <v>40</v>
      </c>
      <c r="D13" s="1">
        <v>8</v>
      </c>
      <c r="E13" s="1"/>
      <c r="F13" s="1"/>
      <c r="G13" s="5">
        <f t="shared" si="0"/>
        <v>28000</v>
      </c>
      <c r="H13" s="5">
        <f t="shared" si="1"/>
        <v>1120000</v>
      </c>
    </row>
    <row r="14" spans="1:13" x14ac:dyDescent="0.7">
      <c r="A14" s="1"/>
      <c r="B14" s="1" t="s">
        <v>81</v>
      </c>
      <c r="C14" s="1">
        <v>87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2557800</v>
      </c>
    </row>
    <row r="15" spans="1:13" x14ac:dyDescent="0.7">
      <c r="A15" s="1"/>
      <c r="B15" s="1" t="s">
        <v>101</v>
      </c>
      <c r="C15" s="1">
        <v>33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1131900</v>
      </c>
    </row>
    <row r="16" spans="1:13" x14ac:dyDescent="0.7">
      <c r="A16" s="1"/>
      <c r="B16" s="1" t="s">
        <v>102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</row>
    <row r="17" spans="1:8" x14ac:dyDescent="0.7">
      <c r="A17" s="1"/>
      <c r="B17" s="1" t="s">
        <v>103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7">
      <c r="A18" s="1"/>
      <c r="B18" s="1" t="s">
        <v>104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7">
      <c r="A19" s="1"/>
      <c r="B19" s="1" t="s">
        <v>161</v>
      </c>
      <c r="C19" s="1">
        <v>22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616000</v>
      </c>
    </row>
    <row r="20" spans="1:8" x14ac:dyDescent="0.7">
      <c r="A20" s="13"/>
      <c r="B20" s="13"/>
      <c r="C20" s="13"/>
      <c r="D20" s="16"/>
      <c r="E20" s="16"/>
      <c r="F20" s="13"/>
      <c r="G20" s="14"/>
      <c r="H20" s="14">
        <f t="shared" si="1"/>
        <v>0</v>
      </c>
    </row>
    <row r="21" spans="1:8" x14ac:dyDescent="0.7">
      <c r="A21" s="7"/>
      <c r="B21" s="1" t="s">
        <v>105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7">
      <c r="A22" s="1"/>
      <c r="B22" s="1" t="s">
        <v>106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7">
      <c r="A23" s="1"/>
      <c r="B23" s="1" t="s">
        <v>154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7">
      <c r="A24" s="1"/>
      <c r="B24" s="1" t="s">
        <v>107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7">
      <c r="A25" s="1"/>
      <c r="B25" s="1" t="s">
        <v>156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7">
      <c r="A26" s="1"/>
      <c r="B26" s="1" t="s">
        <v>155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7">
      <c r="A27" s="1"/>
      <c r="B27" s="1" t="s">
        <v>108</v>
      </c>
      <c r="C27" s="1">
        <v>2</v>
      </c>
      <c r="D27" s="1">
        <v>8</v>
      </c>
      <c r="E27" s="1"/>
      <c r="F27" s="1"/>
      <c r="G27" s="5">
        <f t="shared" si="3"/>
        <v>32000</v>
      </c>
      <c r="H27" s="5">
        <f t="shared" si="1"/>
        <v>64000</v>
      </c>
    </row>
    <row r="28" spans="1:8" x14ac:dyDescent="0.7">
      <c r="A28" s="1"/>
      <c r="B28" s="1" t="s">
        <v>56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7">
      <c r="A29" s="1"/>
      <c r="B29" s="1" t="s">
        <v>109</v>
      </c>
      <c r="C29" s="1">
        <v>6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235200</v>
      </c>
    </row>
    <row r="30" spans="1:8" x14ac:dyDescent="0.7">
      <c r="A30" s="1"/>
      <c r="B30" s="1" t="s">
        <v>110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7">
      <c r="A31" s="1"/>
      <c r="B31" s="1" t="s">
        <v>162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7">
      <c r="A32" s="13"/>
      <c r="B32" s="13"/>
      <c r="C32" s="13"/>
      <c r="D32" s="13"/>
      <c r="E32" s="13"/>
      <c r="F32" s="13"/>
      <c r="G32" s="14"/>
      <c r="H32" s="14">
        <f t="shared" si="1"/>
        <v>0</v>
      </c>
    </row>
    <row r="33" spans="1:13" x14ac:dyDescent="0.7">
      <c r="A33" s="1"/>
      <c r="B33" s="1" t="s">
        <v>163</v>
      </c>
      <c r="C33" s="1">
        <v>0.05</v>
      </c>
      <c r="D33" s="35"/>
      <c r="E33" s="1"/>
      <c r="F33" s="1"/>
      <c r="G33" s="5"/>
      <c r="H33" s="5">
        <f>(H3+H4+H5+H6+H7+H8+H9+H10++H11+H12+H13+H14+H15+H16+H17+H18+H19+H20+H21+H22+H23+H24+H25+H26+H27+H28+H29+H30+H31+H32)*C33</f>
        <v>429230</v>
      </c>
    </row>
    <row r="34" spans="1:13" x14ac:dyDescent="0.7">
      <c r="A34" s="2"/>
      <c r="B34" s="7" t="s">
        <v>80</v>
      </c>
      <c r="C34" s="1">
        <f>SUM(C3:C32)</f>
        <v>273</v>
      </c>
      <c r="D34" s="36"/>
      <c r="E34" s="1" t="s">
        <v>8</v>
      </c>
      <c r="F34" s="1"/>
      <c r="G34" s="5"/>
      <c r="H34" s="5">
        <f>H3+H4+H5+H6+H7+H8+H9+H10+H11+H12+H13+H14+H15+H16+H17+H18+H19+H20+H21+H22+H23+H24+H25+H26+H27+H28+H29+H30+H31+H32+H33</f>
        <v>9013830</v>
      </c>
    </row>
    <row r="35" spans="1:13" x14ac:dyDescent="0.7">
      <c r="B35" s="37"/>
      <c r="C35" s="37"/>
      <c r="D35" s="38"/>
      <c r="E35" s="1" t="s">
        <v>9</v>
      </c>
      <c r="F35" s="1"/>
      <c r="G35" s="5"/>
      <c r="H35" s="5">
        <f t="shared" ref="H35" si="4">H34*0.1</f>
        <v>901383</v>
      </c>
    </row>
    <row r="36" spans="1:13" x14ac:dyDescent="0.7">
      <c r="B36" s="37"/>
      <c r="C36" s="37"/>
      <c r="D36" s="38"/>
      <c r="E36" s="1" t="s">
        <v>10</v>
      </c>
      <c r="F36" s="1"/>
      <c r="G36" s="5"/>
      <c r="H36" s="5">
        <f t="shared" ref="H36" si="5">H34+H35</f>
        <v>9915213</v>
      </c>
    </row>
    <row r="37" spans="1:13" x14ac:dyDescent="0.7">
      <c r="A37" s="6"/>
    </row>
    <row r="38" spans="1:13" x14ac:dyDescent="0.7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165</v>
      </c>
      <c r="G38" s="5" t="s">
        <v>2</v>
      </c>
      <c r="H38" s="1" t="s">
        <v>3</v>
      </c>
    </row>
    <row r="39" spans="1:13" x14ac:dyDescent="0.7">
      <c r="A39" s="1" t="s">
        <v>11</v>
      </c>
      <c r="B39" s="1" t="s">
        <v>12</v>
      </c>
      <c r="C39" s="13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19</v>
      </c>
      <c r="L39" s="1" t="s">
        <v>5</v>
      </c>
      <c r="M39" s="1">
        <v>3500</v>
      </c>
    </row>
    <row r="40" spans="1:13" x14ac:dyDescent="0.7">
      <c r="A40" s="1"/>
      <c r="B40" s="1" t="s">
        <v>64</v>
      </c>
      <c r="C40" s="13">
        <v>16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6">G40*C40</f>
        <v>448000</v>
      </c>
      <c r="K40" s="1"/>
      <c r="L40" s="1" t="s">
        <v>18</v>
      </c>
      <c r="M40" s="1">
        <v>4900</v>
      </c>
    </row>
    <row r="41" spans="1:13" x14ac:dyDescent="0.7">
      <c r="A41" s="1"/>
      <c r="B41" s="1" t="s">
        <v>82</v>
      </c>
      <c r="C41" s="13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6"/>
        <v>171500</v>
      </c>
      <c r="K41" s="1"/>
      <c r="L41" s="1"/>
      <c r="M41" s="1"/>
    </row>
    <row r="42" spans="1:13" x14ac:dyDescent="0.7">
      <c r="A42" s="1"/>
      <c r="B42" s="1" t="s">
        <v>14</v>
      </c>
      <c r="C42" s="13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6"/>
        <v>218400</v>
      </c>
      <c r="K42" s="1" t="s">
        <v>20</v>
      </c>
      <c r="L42" s="1" t="s">
        <v>5</v>
      </c>
      <c r="M42" s="1">
        <v>4000</v>
      </c>
    </row>
    <row r="43" spans="1:13" x14ac:dyDescent="0.7">
      <c r="A43" s="1"/>
      <c r="B43" s="1" t="s">
        <v>15</v>
      </c>
      <c r="C43" s="13">
        <v>3</v>
      </c>
      <c r="D43" s="1">
        <v>9</v>
      </c>
      <c r="E43" s="1"/>
      <c r="F43" s="1"/>
      <c r="G43" s="5">
        <f>M39*D43+M41*E43</f>
        <v>31500</v>
      </c>
      <c r="H43" s="5">
        <f t="shared" si="6"/>
        <v>94500</v>
      </c>
      <c r="K43" s="1"/>
      <c r="L43" s="1" t="s">
        <v>18</v>
      </c>
      <c r="M43" s="1">
        <v>5600</v>
      </c>
    </row>
    <row r="44" spans="1:13" x14ac:dyDescent="0.7">
      <c r="A44" s="1"/>
      <c r="B44" s="1" t="s">
        <v>16</v>
      </c>
      <c r="C44" s="13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6"/>
        <v>336000</v>
      </c>
    </row>
    <row r="45" spans="1:13" x14ac:dyDescent="0.7">
      <c r="A45" s="1"/>
      <c r="B45" s="1" t="s">
        <v>17</v>
      </c>
      <c r="C45" s="13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6"/>
        <v>39200</v>
      </c>
    </row>
    <row r="46" spans="1:13" x14ac:dyDescent="0.7">
      <c r="A46" s="1"/>
      <c r="B46" s="1" t="s">
        <v>180</v>
      </c>
      <c r="C46" s="13"/>
      <c r="D46" s="1"/>
      <c r="E46" s="1"/>
      <c r="F46" s="1"/>
      <c r="G46" s="5">
        <f>M41*D46+M42*E46</f>
        <v>0</v>
      </c>
      <c r="H46" s="5">
        <f t="shared" si="6"/>
        <v>0</v>
      </c>
    </row>
    <row r="47" spans="1:13" x14ac:dyDescent="0.7">
      <c r="A47" s="1"/>
      <c r="B47" s="1" t="s">
        <v>179</v>
      </c>
      <c r="C47" s="13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6"/>
        <v>83200</v>
      </c>
    </row>
    <row r="48" spans="1:13" x14ac:dyDescent="0.7">
      <c r="A48" s="1"/>
      <c r="B48" s="1" t="s">
        <v>266</v>
      </c>
      <c r="C48" s="13"/>
      <c r="D48" s="16"/>
      <c r="E48" s="1"/>
      <c r="F48" s="1"/>
      <c r="G48" s="5">
        <v>74800</v>
      </c>
      <c r="H48" s="5">
        <v>74800</v>
      </c>
    </row>
    <row r="49" spans="1:8" x14ac:dyDescent="0.7">
      <c r="A49" s="1"/>
      <c r="B49" s="1" t="s">
        <v>249</v>
      </c>
      <c r="C49" s="13">
        <v>7.0000000000000007E-2</v>
      </c>
      <c r="D49" s="16"/>
      <c r="E49" s="1"/>
      <c r="F49" s="1"/>
      <c r="H49" s="5">
        <f>(H39+H40+H41+H42+H43+H44+H45+H47)*C49</f>
        <v>208488.00000000003</v>
      </c>
    </row>
    <row r="50" spans="1:8" x14ac:dyDescent="0.7">
      <c r="A50" s="2"/>
      <c r="B50" s="7" t="s">
        <v>80</v>
      </c>
      <c r="C50" s="1">
        <f>SUM(C39:C47)</f>
        <v>97</v>
      </c>
      <c r="D50" s="3"/>
      <c r="E50" s="1" t="s">
        <v>8</v>
      </c>
      <c r="F50" s="1"/>
      <c r="G50" s="5"/>
      <c r="H50" s="5">
        <f>H39+H40+H41+H42+H43+H44+H45+H47+H49+H48</f>
        <v>3261688</v>
      </c>
    </row>
    <row r="51" spans="1:8" x14ac:dyDescent="0.7">
      <c r="D51" s="4"/>
      <c r="E51" s="1" t="s">
        <v>9</v>
      </c>
      <c r="F51" s="1"/>
      <c r="G51" s="5"/>
      <c r="H51" s="5">
        <f>H50*0.1</f>
        <v>326168.80000000005</v>
      </c>
    </row>
    <row r="52" spans="1:8" x14ac:dyDescent="0.7">
      <c r="D52" s="4"/>
      <c r="E52" s="1" t="s">
        <v>10</v>
      </c>
      <c r="F52" s="1"/>
      <c r="G52" s="5"/>
      <c r="H52" s="5">
        <f>H50+H51</f>
        <v>3587856.8</v>
      </c>
    </row>
    <row r="53" spans="1:8" x14ac:dyDescent="0.7">
      <c r="A53" s="6"/>
    </row>
    <row r="54" spans="1:8" x14ac:dyDescent="0.7">
      <c r="A54" s="1" t="s">
        <v>4</v>
      </c>
      <c r="B54" s="1" t="s">
        <v>0</v>
      </c>
      <c r="C54" s="1" t="s">
        <v>1</v>
      </c>
      <c r="D54" s="1" t="s">
        <v>6</v>
      </c>
      <c r="E54" s="1" t="s">
        <v>7</v>
      </c>
      <c r="F54" s="1" t="s">
        <v>165</v>
      </c>
      <c r="G54" s="5"/>
      <c r="H54" s="1" t="s">
        <v>3</v>
      </c>
    </row>
    <row r="55" spans="1:8" x14ac:dyDescent="0.7">
      <c r="A55" s="1" t="s">
        <v>31</v>
      </c>
      <c r="B55" s="1" t="s">
        <v>32</v>
      </c>
      <c r="C55" s="1">
        <v>9</v>
      </c>
      <c r="D55" s="1">
        <v>11</v>
      </c>
      <c r="E55" s="1">
        <v>1</v>
      </c>
      <c r="F55" s="1"/>
      <c r="G55" s="5">
        <f>3500*D55+4900*E55+3500*F55</f>
        <v>43400</v>
      </c>
      <c r="H55" s="5">
        <f t="shared" ref="H55:H63" si="7">G55*C55</f>
        <v>390600</v>
      </c>
    </row>
    <row r="56" spans="1:8" x14ac:dyDescent="0.7">
      <c r="A56" s="1"/>
      <c r="B56" s="1" t="s">
        <v>33</v>
      </c>
      <c r="C56" s="1">
        <v>13</v>
      </c>
      <c r="D56" s="1">
        <v>8.5</v>
      </c>
      <c r="E56" s="1">
        <v>0</v>
      </c>
      <c r="F56" s="1"/>
      <c r="G56" s="5">
        <f t="shared" ref="G56:G57" si="8">3500*D56+4900*E56+3500*F56</f>
        <v>29750</v>
      </c>
      <c r="H56" s="5">
        <f t="shared" si="7"/>
        <v>386750</v>
      </c>
    </row>
    <row r="57" spans="1:8" x14ac:dyDescent="0.7">
      <c r="A57" s="1"/>
      <c r="B57" s="1" t="s">
        <v>24</v>
      </c>
      <c r="C57" s="1">
        <v>13</v>
      </c>
      <c r="D57" s="1">
        <v>7</v>
      </c>
      <c r="E57" s="1"/>
      <c r="F57" s="1">
        <v>1</v>
      </c>
      <c r="G57" s="5">
        <f t="shared" si="8"/>
        <v>28000</v>
      </c>
      <c r="H57" s="5">
        <f t="shared" si="7"/>
        <v>364000</v>
      </c>
    </row>
    <row r="58" spans="1:8" x14ac:dyDescent="0.7">
      <c r="A58" s="1"/>
      <c r="B58" s="1" t="s">
        <v>82</v>
      </c>
      <c r="C58" s="1">
        <v>1</v>
      </c>
      <c r="D58" s="1">
        <v>7</v>
      </c>
      <c r="E58" s="1">
        <v>2</v>
      </c>
      <c r="F58" s="1"/>
      <c r="G58" s="5">
        <f>3500*D58+4900*E58+3500*F58</f>
        <v>34300</v>
      </c>
      <c r="H58" s="5">
        <f t="shared" si="7"/>
        <v>34300</v>
      </c>
    </row>
    <row r="59" spans="1:8" x14ac:dyDescent="0.7">
      <c r="A59" s="1"/>
      <c r="B59" s="1" t="s">
        <v>174</v>
      </c>
      <c r="C59" s="1">
        <v>31</v>
      </c>
      <c r="D59" s="1">
        <v>6</v>
      </c>
      <c r="E59" s="1">
        <v>2</v>
      </c>
      <c r="F59" s="1"/>
      <c r="G59" s="5">
        <f>3500*D59+4900*E59+3500*F59</f>
        <v>30800</v>
      </c>
      <c r="H59" s="5">
        <f t="shared" si="7"/>
        <v>954800</v>
      </c>
    </row>
    <row r="60" spans="1:8" x14ac:dyDescent="0.7">
      <c r="A60" s="1"/>
      <c r="B60" s="1" t="s">
        <v>267</v>
      </c>
      <c r="C60" s="1">
        <v>1</v>
      </c>
      <c r="D60" s="1">
        <v>7</v>
      </c>
      <c r="E60" s="1"/>
      <c r="F60" s="1">
        <v>1</v>
      </c>
      <c r="G60" s="5">
        <f>4000*D60+5600*E60+4000*F60</f>
        <v>32000</v>
      </c>
      <c r="H60" s="5">
        <f t="shared" si="7"/>
        <v>32000</v>
      </c>
    </row>
    <row r="61" spans="1:8" x14ac:dyDescent="0.7">
      <c r="A61" s="1"/>
      <c r="B61" s="1" t="s">
        <v>34</v>
      </c>
      <c r="C61" s="1">
        <v>1</v>
      </c>
      <c r="D61" s="1">
        <v>11</v>
      </c>
      <c r="E61" s="1">
        <v>1</v>
      </c>
      <c r="F61" s="1"/>
      <c r="G61" s="5">
        <f>4000*D61+5600*E61+4000*F61</f>
        <v>49600</v>
      </c>
      <c r="H61" s="5">
        <f t="shared" si="7"/>
        <v>49600</v>
      </c>
    </row>
    <row r="62" spans="1:8" x14ac:dyDescent="0.7">
      <c r="A62" s="1"/>
      <c r="B62" s="1" t="s">
        <v>51</v>
      </c>
      <c r="C62" s="1">
        <v>3</v>
      </c>
      <c r="D62" s="1">
        <v>7</v>
      </c>
      <c r="E62" s="1">
        <v>2</v>
      </c>
      <c r="F62" s="1"/>
      <c r="G62" s="5">
        <f t="shared" ref="G62:G63" si="9">4000*D62+5600*E62+4000*F62</f>
        <v>39200</v>
      </c>
      <c r="H62" s="5">
        <f t="shared" si="7"/>
        <v>117600</v>
      </c>
    </row>
    <row r="63" spans="1:8" x14ac:dyDescent="0.7">
      <c r="A63" s="1"/>
      <c r="B63" s="1" t="s">
        <v>35</v>
      </c>
      <c r="C63" s="1">
        <v>4</v>
      </c>
      <c r="D63" s="1">
        <v>8.5</v>
      </c>
      <c r="E63" s="1"/>
      <c r="F63" s="1"/>
      <c r="G63" s="5">
        <f t="shared" si="9"/>
        <v>34000</v>
      </c>
      <c r="H63" s="5">
        <f t="shared" si="7"/>
        <v>136000</v>
      </c>
    </row>
    <row r="64" spans="1:8" x14ac:dyDescent="0.7">
      <c r="A64" s="1"/>
      <c r="B64" s="1" t="s">
        <v>249</v>
      </c>
      <c r="C64" s="1">
        <v>7.0000000000000007E-2</v>
      </c>
      <c r="D64" s="13"/>
      <c r="E64" s="1"/>
      <c r="F64" s="1"/>
      <c r="G64" s="5"/>
      <c r="H64" s="5">
        <f>(H55+H56+H57+H58+H59+H60+H61+H62+H63)*C64</f>
        <v>172595.50000000003</v>
      </c>
    </row>
    <row r="65" spans="1:8" x14ac:dyDescent="0.7">
      <c r="A65" s="2"/>
      <c r="B65" s="7" t="s">
        <v>80</v>
      </c>
      <c r="C65" s="1">
        <f>SUM(C55:C63)</f>
        <v>76</v>
      </c>
      <c r="D65" s="3"/>
      <c r="E65" s="1" t="s">
        <v>8</v>
      </c>
      <c r="F65" s="1"/>
      <c r="G65" s="5"/>
      <c r="H65" s="5">
        <f>H55+H56+H57+H58+H59+H60+H61+H62+H63+H64</f>
        <v>2638245.5</v>
      </c>
    </row>
    <row r="66" spans="1:8" x14ac:dyDescent="0.7">
      <c r="D66" s="4"/>
      <c r="E66" s="1" t="s">
        <v>9</v>
      </c>
      <c r="F66" s="1"/>
      <c r="G66" s="5"/>
      <c r="H66" s="5">
        <f>H65*0.1</f>
        <v>263824.55</v>
      </c>
    </row>
    <row r="67" spans="1:8" x14ac:dyDescent="0.7">
      <c r="D67" s="4"/>
      <c r="E67" s="1" t="s">
        <v>10</v>
      </c>
      <c r="F67" s="1"/>
      <c r="G67" s="5"/>
      <c r="H67" s="5">
        <f>H65+H66</f>
        <v>2902070.05</v>
      </c>
    </row>
    <row r="68" spans="1:8" x14ac:dyDescent="0.7">
      <c r="A68" s="6"/>
    </row>
    <row r="69" spans="1:8" x14ac:dyDescent="0.7">
      <c r="A69" s="1" t="s">
        <v>4</v>
      </c>
      <c r="B69" s="1" t="s">
        <v>0</v>
      </c>
      <c r="C69" s="1" t="s">
        <v>1</v>
      </c>
      <c r="D69" s="1" t="s">
        <v>6</v>
      </c>
      <c r="E69" s="1" t="s">
        <v>7</v>
      </c>
      <c r="F69" s="1" t="s">
        <v>165</v>
      </c>
      <c r="G69" s="5"/>
      <c r="H69" s="1" t="s">
        <v>3</v>
      </c>
    </row>
    <row r="70" spans="1:8" x14ac:dyDescent="0.7">
      <c r="A70" s="1" t="s">
        <v>21</v>
      </c>
      <c r="B70" s="1" t="s">
        <v>22</v>
      </c>
      <c r="C70" s="1">
        <v>6</v>
      </c>
      <c r="D70" s="1">
        <v>7</v>
      </c>
      <c r="E70" s="1">
        <v>1</v>
      </c>
      <c r="F70" s="1"/>
      <c r="G70" s="5">
        <f>M39*D70+M40*E70</f>
        <v>29400</v>
      </c>
      <c r="H70" s="5">
        <f>G70*C70</f>
        <v>176400</v>
      </c>
    </row>
    <row r="71" spans="1:8" x14ac:dyDescent="0.7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ref="H71:H74" si="10">G71*C71</f>
        <v>0</v>
      </c>
    </row>
    <row r="72" spans="1:8" x14ac:dyDescent="0.7">
      <c r="A72" s="1"/>
      <c r="B72" s="1"/>
      <c r="C72" s="1"/>
      <c r="D72" s="1"/>
      <c r="E72" s="1"/>
      <c r="F72" s="1"/>
      <c r="G72" s="5">
        <f>4000*D72+5600*E72</f>
        <v>0</v>
      </c>
      <c r="H72" s="5">
        <f t="shared" si="10"/>
        <v>0</v>
      </c>
    </row>
    <row r="73" spans="1:8" x14ac:dyDescent="0.7">
      <c r="A73" s="1"/>
      <c r="B73" s="1"/>
      <c r="C73" s="1"/>
      <c r="D73" s="1"/>
      <c r="E73" s="1"/>
      <c r="F73" s="1"/>
      <c r="G73" s="5">
        <f>4000*D73+5600*E73</f>
        <v>0</v>
      </c>
      <c r="H73" s="5">
        <f t="shared" si="10"/>
        <v>0</v>
      </c>
    </row>
    <row r="74" spans="1:8" x14ac:dyDescent="0.7">
      <c r="A74" s="1"/>
      <c r="B74" s="1" t="s">
        <v>16</v>
      </c>
      <c r="C74" s="1">
        <v>1</v>
      </c>
      <c r="D74" s="1">
        <v>7</v>
      </c>
      <c r="E74" s="1">
        <v>1</v>
      </c>
      <c r="F74" s="1"/>
      <c r="G74" s="5">
        <f>M42*D74+M43*E74</f>
        <v>33600</v>
      </c>
      <c r="H74" s="5">
        <f t="shared" si="10"/>
        <v>33600</v>
      </c>
    </row>
    <row r="75" spans="1:8" x14ac:dyDescent="0.7">
      <c r="A75" s="1"/>
      <c r="B75" s="1"/>
      <c r="C75" s="1"/>
      <c r="D75" s="1"/>
      <c r="E75" s="1"/>
      <c r="F75" s="1"/>
      <c r="G75" s="5">
        <f>4000*D75+5600*E75</f>
        <v>0</v>
      </c>
      <c r="H75" s="5">
        <f>G75*C75</f>
        <v>0</v>
      </c>
    </row>
    <row r="76" spans="1:8" x14ac:dyDescent="0.7">
      <c r="A76" s="1"/>
      <c r="B76" s="1"/>
      <c r="C76" s="1"/>
      <c r="D76" s="1"/>
      <c r="E76" s="1"/>
      <c r="F76" s="1"/>
      <c r="G76" s="5">
        <f>4000*D76+5600*E76</f>
        <v>0</v>
      </c>
      <c r="H76" s="5">
        <f>G76*C76</f>
        <v>0</v>
      </c>
    </row>
    <row r="77" spans="1:8" x14ac:dyDescent="0.7">
      <c r="A77" s="1"/>
      <c r="B77" s="1" t="s">
        <v>249</v>
      </c>
      <c r="C77" s="1">
        <v>7.0000000000000007E-2</v>
      </c>
      <c r="D77" s="1"/>
      <c r="E77" s="1"/>
      <c r="F77" s="1"/>
      <c r="G77" s="5"/>
      <c r="H77" s="5">
        <f>(H70+H74)*C77</f>
        <v>14700.000000000002</v>
      </c>
    </row>
    <row r="78" spans="1:8" x14ac:dyDescent="0.7">
      <c r="A78" s="2"/>
      <c r="B78" s="7" t="s">
        <v>80</v>
      </c>
      <c r="C78" s="1">
        <f>SUM(C70:C74)</f>
        <v>7</v>
      </c>
      <c r="D78" s="3"/>
      <c r="E78" s="1" t="s">
        <v>8</v>
      </c>
      <c r="F78" s="1"/>
      <c r="G78" s="5"/>
      <c r="H78" s="5">
        <f>H70+H74+H77</f>
        <v>224700</v>
      </c>
    </row>
    <row r="79" spans="1:8" x14ac:dyDescent="0.7">
      <c r="D79" s="4"/>
      <c r="E79" s="1" t="s">
        <v>9</v>
      </c>
      <c r="F79" s="1"/>
      <c r="G79" s="5"/>
      <c r="H79" s="5">
        <f>H78*0.1</f>
        <v>22470</v>
      </c>
    </row>
    <row r="80" spans="1:8" x14ac:dyDescent="0.7">
      <c r="D80" s="4"/>
      <c r="E80" s="1" t="s">
        <v>10</v>
      </c>
      <c r="F80" s="1"/>
      <c r="G80" s="5"/>
      <c r="H80" s="5">
        <f>H78+H79</f>
        <v>247170</v>
      </c>
    </row>
    <row r="81" spans="1:8" x14ac:dyDescent="0.7">
      <c r="A81" s="6"/>
    </row>
    <row r="82" spans="1:8" x14ac:dyDescent="0.7">
      <c r="A82" s="1" t="s">
        <v>4</v>
      </c>
      <c r="B82" s="1" t="s">
        <v>0</v>
      </c>
      <c r="C82" s="1" t="s">
        <v>1</v>
      </c>
      <c r="D82" s="1" t="s">
        <v>6</v>
      </c>
      <c r="E82" s="1" t="s">
        <v>7</v>
      </c>
      <c r="F82" s="1" t="s">
        <v>165</v>
      </c>
      <c r="G82" s="5"/>
      <c r="H82" s="1" t="s">
        <v>3</v>
      </c>
    </row>
    <row r="83" spans="1:8" x14ac:dyDescent="0.7">
      <c r="A83" s="1" t="s">
        <v>198</v>
      </c>
      <c r="B83" s="1" t="s">
        <v>13</v>
      </c>
      <c r="C83" s="1">
        <v>16</v>
      </c>
      <c r="D83" s="1">
        <v>7</v>
      </c>
      <c r="E83" s="1">
        <v>2</v>
      </c>
      <c r="F83" s="1"/>
      <c r="G83" s="5">
        <f>M39*D83+M40*E83</f>
        <v>34300</v>
      </c>
      <c r="H83" s="5">
        <f>G83*C83</f>
        <v>548800</v>
      </c>
    </row>
    <row r="84" spans="1:8" x14ac:dyDescent="0.7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ref="H84:H88" si="11">G84*C84</f>
        <v>0</v>
      </c>
    </row>
    <row r="85" spans="1:8" x14ac:dyDescent="0.7">
      <c r="A85" s="1"/>
      <c r="B85" s="1"/>
      <c r="C85" s="1"/>
      <c r="D85" s="1"/>
      <c r="E85" s="1"/>
      <c r="F85" s="1"/>
      <c r="G85" s="5">
        <f>4000*D85+5600*E85</f>
        <v>0</v>
      </c>
      <c r="H85" s="5">
        <f t="shared" si="11"/>
        <v>0</v>
      </c>
    </row>
    <row r="86" spans="1:8" x14ac:dyDescent="0.7">
      <c r="A86" s="1"/>
      <c r="B86" s="1"/>
      <c r="C86" s="1"/>
      <c r="D86" s="1"/>
      <c r="E86" s="1"/>
      <c r="F86" s="1"/>
      <c r="G86" s="5">
        <f>4000*D86+5600*E86</f>
        <v>0</v>
      </c>
      <c r="H86" s="5">
        <f t="shared" si="11"/>
        <v>0</v>
      </c>
    </row>
    <row r="87" spans="1:8" x14ac:dyDescent="0.7">
      <c r="A87" s="1"/>
      <c r="B87" s="1" t="s">
        <v>17</v>
      </c>
      <c r="C87" s="1">
        <v>4</v>
      </c>
      <c r="D87" s="1">
        <v>7</v>
      </c>
      <c r="E87" s="1">
        <v>2</v>
      </c>
      <c r="F87" s="1"/>
      <c r="G87" s="5">
        <f>M42*D87+M43*E87</f>
        <v>39200</v>
      </c>
      <c r="H87" s="5">
        <f t="shared" si="11"/>
        <v>156800</v>
      </c>
    </row>
    <row r="88" spans="1:8" x14ac:dyDescent="0.7">
      <c r="A88" s="1"/>
      <c r="B88" s="1"/>
      <c r="C88" s="1"/>
      <c r="D88" s="1"/>
      <c r="E88" s="1"/>
      <c r="F88" s="1"/>
      <c r="G88" s="5">
        <f>4000*D88+5600*E88</f>
        <v>0</v>
      </c>
      <c r="H88" s="5">
        <f t="shared" si="11"/>
        <v>0</v>
      </c>
    </row>
    <row r="89" spans="1:8" x14ac:dyDescent="0.7">
      <c r="A89" s="1"/>
      <c r="B89" s="1"/>
      <c r="C89" s="1"/>
      <c r="D89" s="1"/>
      <c r="E89" s="1"/>
      <c r="F89" s="1"/>
      <c r="G89" s="5">
        <f>4000*D89+5600*E89</f>
        <v>0</v>
      </c>
      <c r="H89" s="5">
        <f>G89*C89</f>
        <v>0</v>
      </c>
    </row>
    <row r="90" spans="1:8" x14ac:dyDescent="0.7">
      <c r="A90" s="1"/>
      <c r="B90" s="1" t="s">
        <v>249</v>
      </c>
      <c r="C90" s="1">
        <v>7.0000000000000007E-2</v>
      </c>
      <c r="D90" s="1"/>
      <c r="E90" s="1"/>
      <c r="F90" s="1"/>
      <c r="G90" s="5"/>
      <c r="H90" s="5">
        <f>(H83+H87)*C90</f>
        <v>49392.000000000007</v>
      </c>
    </row>
    <row r="91" spans="1:8" x14ac:dyDescent="0.7">
      <c r="A91" s="2"/>
      <c r="B91" s="7" t="s">
        <v>80</v>
      </c>
      <c r="C91" s="1">
        <f>SUM(C83:C87)</f>
        <v>20</v>
      </c>
      <c r="D91" s="3"/>
      <c r="E91" s="1" t="s">
        <v>8</v>
      </c>
      <c r="F91" s="1"/>
      <c r="G91" s="5"/>
      <c r="H91" s="5">
        <f>H83+H87+H90</f>
        <v>754992</v>
      </c>
    </row>
    <row r="92" spans="1:8" x14ac:dyDescent="0.7">
      <c r="D92" s="4"/>
      <c r="E92" s="1" t="s">
        <v>9</v>
      </c>
      <c r="F92" s="1"/>
      <c r="G92" s="5"/>
      <c r="H92" s="5">
        <f>H91*0.1</f>
        <v>75499.199999999997</v>
      </c>
    </row>
    <row r="93" spans="1:8" x14ac:dyDescent="0.7">
      <c r="D93" s="4"/>
      <c r="E93" s="1" t="s">
        <v>10</v>
      </c>
      <c r="F93" s="1"/>
      <c r="G93" s="5"/>
      <c r="H93" s="5">
        <f>H91+H92</f>
        <v>830491.2</v>
      </c>
    </row>
    <row r="94" spans="1:8" x14ac:dyDescent="0.7">
      <c r="A94" s="6"/>
    </row>
    <row r="95" spans="1:8" x14ac:dyDescent="0.7">
      <c r="A95" s="1" t="s">
        <v>4</v>
      </c>
      <c r="B95" s="1" t="s">
        <v>0</v>
      </c>
      <c r="C95" s="1" t="s">
        <v>1</v>
      </c>
      <c r="D95" s="1" t="s">
        <v>6</v>
      </c>
      <c r="E95" s="1" t="s">
        <v>7</v>
      </c>
      <c r="F95" s="1" t="s">
        <v>165</v>
      </c>
      <c r="G95" s="5"/>
      <c r="H95" s="1" t="s">
        <v>3</v>
      </c>
    </row>
    <row r="96" spans="1:8" x14ac:dyDescent="0.7">
      <c r="A96" s="1" t="s">
        <v>27</v>
      </c>
      <c r="B96" s="1" t="s">
        <v>23</v>
      </c>
      <c r="C96" s="1">
        <v>2</v>
      </c>
      <c r="D96" s="1">
        <v>8</v>
      </c>
      <c r="E96" s="1"/>
      <c r="F96" s="1"/>
      <c r="G96" s="5">
        <f>M39*D96+M41*E96</f>
        <v>28000</v>
      </c>
      <c r="H96" s="5">
        <f>G96*C96</f>
        <v>56000</v>
      </c>
    </row>
    <row r="97" spans="1:8" x14ac:dyDescent="0.7">
      <c r="A97" s="1"/>
      <c r="B97" s="1" t="s">
        <v>64</v>
      </c>
      <c r="C97" s="1">
        <v>25</v>
      </c>
      <c r="D97" s="1">
        <v>7</v>
      </c>
      <c r="E97" s="1"/>
      <c r="F97" s="1">
        <v>1</v>
      </c>
      <c r="G97" s="5">
        <f>M39*D97+M41*E97+3500*F97</f>
        <v>28000</v>
      </c>
      <c r="H97" s="5">
        <f t="shared" ref="H97:H101" si="12">G97*C97</f>
        <v>700000</v>
      </c>
    </row>
    <row r="98" spans="1:8" x14ac:dyDescent="0.7">
      <c r="A98" s="1"/>
      <c r="B98" s="1"/>
      <c r="C98" s="1"/>
      <c r="D98" s="1"/>
      <c r="E98" s="1"/>
      <c r="F98" s="1"/>
      <c r="G98" s="5">
        <f>4000*D98+5600*E98</f>
        <v>0</v>
      </c>
      <c r="H98" s="5">
        <f t="shared" si="12"/>
        <v>0</v>
      </c>
    </row>
    <row r="99" spans="1:8" x14ac:dyDescent="0.7">
      <c r="A99" s="1"/>
      <c r="B99" s="1"/>
      <c r="C99" s="1"/>
      <c r="D99" s="1"/>
      <c r="E99" s="1"/>
      <c r="F99" s="1"/>
      <c r="G99" s="5">
        <f>3500*D99+4900*E99</f>
        <v>0</v>
      </c>
      <c r="H99" s="5">
        <f t="shared" si="12"/>
        <v>0</v>
      </c>
    </row>
    <row r="100" spans="1:8" x14ac:dyDescent="0.7">
      <c r="A100" s="1"/>
      <c r="B100" s="1" t="s">
        <v>25</v>
      </c>
      <c r="C100" s="1">
        <v>1</v>
      </c>
      <c r="D100" s="1">
        <v>8</v>
      </c>
      <c r="E100" s="1"/>
      <c r="F100" s="1"/>
      <c r="G100" s="5">
        <f>M42*D100+M43*E100</f>
        <v>32000</v>
      </c>
      <c r="H100" s="5">
        <f t="shared" si="12"/>
        <v>32000</v>
      </c>
    </row>
    <row r="101" spans="1:8" x14ac:dyDescent="0.7">
      <c r="A101" s="1"/>
      <c r="B101" s="1" t="s">
        <v>157</v>
      </c>
      <c r="C101" s="1">
        <v>2</v>
      </c>
      <c r="D101" s="1">
        <v>7</v>
      </c>
      <c r="E101" s="1"/>
      <c r="F101" s="1">
        <v>1</v>
      </c>
      <c r="G101" s="5">
        <f>4000*D101+5600*E101+4000*F101</f>
        <v>32000</v>
      </c>
      <c r="H101" s="5">
        <f t="shared" si="12"/>
        <v>64000</v>
      </c>
    </row>
    <row r="102" spans="1:8" x14ac:dyDescent="0.7">
      <c r="A102" s="1"/>
      <c r="B102" s="1" t="s">
        <v>260</v>
      </c>
      <c r="C102" s="1"/>
      <c r="D102" s="1"/>
      <c r="E102" s="1"/>
      <c r="F102" s="1"/>
      <c r="G102" s="5">
        <v>80000</v>
      </c>
      <c r="H102" s="5">
        <v>80000</v>
      </c>
    </row>
    <row r="103" spans="1:8" x14ac:dyDescent="0.7">
      <c r="A103" s="1"/>
      <c r="B103" s="1" t="s">
        <v>249</v>
      </c>
      <c r="C103" s="1">
        <v>0.03</v>
      </c>
      <c r="D103" s="1"/>
      <c r="E103" s="1"/>
      <c r="F103" s="1"/>
      <c r="G103" s="5"/>
      <c r="H103" s="5">
        <f>(H96+H97+H98+H99+H100+H101)*C103</f>
        <v>25560</v>
      </c>
    </row>
    <row r="104" spans="1:8" x14ac:dyDescent="0.7">
      <c r="A104" s="2"/>
      <c r="B104" s="7" t="s">
        <v>80</v>
      </c>
      <c r="C104" s="1">
        <f>SUM(C96:C101)</f>
        <v>30</v>
      </c>
      <c r="D104" s="3"/>
      <c r="E104" s="1" t="s">
        <v>8</v>
      </c>
      <c r="F104" s="1"/>
      <c r="G104" s="5"/>
      <c r="H104" s="5">
        <f>H96+H97+H98+H99+H100+H101+H102+H103</f>
        <v>957560</v>
      </c>
    </row>
    <row r="105" spans="1:8" x14ac:dyDescent="0.7">
      <c r="D105" s="4"/>
      <c r="E105" s="1" t="s">
        <v>9</v>
      </c>
      <c r="F105" s="1"/>
      <c r="G105" s="5"/>
      <c r="H105" s="5">
        <f>H104*0.1</f>
        <v>95756</v>
      </c>
    </row>
    <row r="106" spans="1:8" x14ac:dyDescent="0.7">
      <c r="A106" s="6"/>
      <c r="D106" s="4"/>
      <c r="E106" s="1" t="s">
        <v>10</v>
      </c>
      <c r="F106" s="1"/>
      <c r="G106" s="5"/>
      <c r="H106" s="5">
        <f>H104+H105</f>
        <v>1053316</v>
      </c>
    </row>
    <row r="108" spans="1:8" x14ac:dyDescent="0.7">
      <c r="A108" s="1" t="s">
        <v>4</v>
      </c>
      <c r="B108" s="1" t="s">
        <v>0</v>
      </c>
      <c r="C108" s="1" t="s">
        <v>1</v>
      </c>
      <c r="D108" s="1" t="s">
        <v>6</v>
      </c>
      <c r="E108" s="1" t="s">
        <v>7</v>
      </c>
      <c r="F108" s="1" t="s">
        <v>165</v>
      </c>
      <c r="G108" s="5"/>
      <c r="H108" s="1" t="s">
        <v>3</v>
      </c>
    </row>
    <row r="109" spans="1:8" x14ac:dyDescent="0.7">
      <c r="A109" s="1" t="s">
        <v>30</v>
      </c>
      <c r="B109" s="1" t="s">
        <v>28</v>
      </c>
      <c r="C109" s="1">
        <v>16</v>
      </c>
      <c r="D109" s="1">
        <v>8</v>
      </c>
      <c r="E109" s="1"/>
      <c r="F109" s="1"/>
      <c r="G109" s="5">
        <f>3500*D109+4900*E109</f>
        <v>28000</v>
      </c>
      <c r="H109" s="5">
        <f t="shared" ref="H109:H115" si="13">G109*C109</f>
        <v>448000</v>
      </c>
    </row>
    <row r="110" spans="1:8" x14ac:dyDescent="0.7">
      <c r="A110" s="1"/>
      <c r="B110" s="1" t="s">
        <v>181</v>
      </c>
      <c r="C110" s="1">
        <v>15</v>
      </c>
      <c r="D110" s="1">
        <v>7</v>
      </c>
      <c r="E110" s="1"/>
      <c r="F110" s="1">
        <v>1</v>
      </c>
      <c r="G110" s="5">
        <f>3500*D110+4900*E110+3500*F110</f>
        <v>28000</v>
      </c>
      <c r="H110" s="5">
        <f t="shared" si="13"/>
        <v>420000</v>
      </c>
    </row>
    <row r="111" spans="1:8" x14ac:dyDescent="0.7">
      <c r="A111" s="1"/>
      <c r="B111" s="1"/>
      <c r="C111" s="1"/>
      <c r="D111" s="1"/>
      <c r="E111" s="1"/>
      <c r="F111" s="1"/>
      <c r="G111" s="5">
        <f t="shared" ref="G111:G115" si="14">4000*D111+5600*E111</f>
        <v>0</v>
      </c>
      <c r="H111" s="5">
        <f t="shared" si="13"/>
        <v>0</v>
      </c>
    </row>
    <row r="112" spans="1:8" x14ac:dyDescent="0.7">
      <c r="A112" s="1"/>
      <c r="B112" s="1"/>
      <c r="C112" s="1"/>
      <c r="D112" s="1"/>
      <c r="E112" s="1"/>
      <c r="F112" s="1"/>
      <c r="G112" s="5">
        <f t="shared" si="14"/>
        <v>0</v>
      </c>
      <c r="H112" s="5">
        <f t="shared" si="13"/>
        <v>0</v>
      </c>
    </row>
    <row r="113" spans="1:8" x14ac:dyDescent="0.7">
      <c r="A113" s="1"/>
      <c r="B113" s="1" t="s">
        <v>29</v>
      </c>
      <c r="C113" s="1">
        <v>1</v>
      </c>
      <c r="D113" s="1">
        <v>8</v>
      </c>
      <c r="E113" s="1"/>
      <c r="F113" s="1"/>
      <c r="G113" s="5">
        <f t="shared" si="14"/>
        <v>32000</v>
      </c>
      <c r="H113" s="5">
        <f t="shared" si="13"/>
        <v>32000</v>
      </c>
    </row>
    <row r="114" spans="1:8" x14ac:dyDescent="0.7">
      <c r="A114" s="1"/>
      <c r="B114" s="1" t="s">
        <v>157</v>
      </c>
      <c r="C114" s="1">
        <v>2</v>
      </c>
      <c r="D114" s="1">
        <v>7</v>
      </c>
      <c r="E114" s="1"/>
      <c r="F114" s="1">
        <v>1</v>
      </c>
      <c r="G114" s="5">
        <f>4000*D114+5600*E114+4000*F114</f>
        <v>32000</v>
      </c>
      <c r="H114" s="5">
        <f t="shared" si="13"/>
        <v>64000</v>
      </c>
    </row>
    <row r="115" spans="1:8" x14ac:dyDescent="0.7">
      <c r="A115" s="1"/>
      <c r="B115" s="1"/>
      <c r="C115" s="1"/>
      <c r="D115" s="1"/>
      <c r="E115" s="1"/>
      <c r="F115" s="1"/>
      <c r="G115" s="5">
        <f t="shared" si="14"/>
        <v>0</v>
      </c>
      <c r="H115" s="5">
        <f t="shared" si="13"/>
        <v>0</v>
      </c>
    </row>
    <row r="116" spans="1:8" x14ac:dyDescent="0.7">
      <c r="A116" s="1"/>
      <c r="B116" s="1" t="s">
        <v>249</v>
      </c>
      <c r="C116" s="1">
        <v>7.0000000000000007E-2</v>
      </c>
      <c r="D116" s="1"/>
      <c r="E116" s="1"/>
      <c r="F116" s="1"/>
      <c r="G116" s="5"/>
      <c r="H116" s="5">
        <f>(H109+H110+H114+H113)*C116</f>
        <v>67480</v>
      </c>
    </row>
    <row r="117" spans="1:8" x14ac:dyDescent="0.7">
      <c r="A117" s="2"/>
      <c r="B117" s="7" t="s">
        <v>80</v>
      </c>
      <c r="C117" s="1">
        <f>SUM(C109:C114)</f>
        <v>34</v>
      </c>
      <c r="D117" s="3"/>
      <c r="E117" s="1" t="s">
        <v>8</v>
      </c>
      <c r="F117" s="1"/>
      <c r="G117" s="5"/>
      <c r="H117" s="5">
        <f>H109+H110+H114+H113+H116</f>
        <v>1031480</v>
      </c>
    </row>
    <row r="118" spans="1:8" x14ac:dyDescent="0.7">
      <c r="D118" s="4"/>
      <c r="E118" s="1" t="s">
        <v>9</v>
      </c>
      <c r="F118" s="1"/>
      <c r="G118" s="5"/>
      <c r="H118" s="5">
        <f>H117*0.1</f>
        <v>103148</v>
      </c>
    </row>
    <row r="119" spans="1:8" x14ac:dyDescent="0.7">
      <c r="D119" s="4"/>
      <c r="E119" s="1" t="s">
        <v>10</v>
      </c>
      <c r="F119" s="1"/>
      <c r="G119" s="5"/>
      <c r="H119" s="5">
        <f>H117+H118</f>
        <v>1134628</v>
      </c>
    </row>
    <row r="120" spans="1:8" x14ac:dyDescent="0.7">
      <c r="A120" s="6"/>
    </row>
    <row r="121" spans="1:8" x14ac:dyDescent="0.7">
      <c r="A121" s="1" t="s">
        <v>4</v>
      </c>
      <c r="B121" s="1" t="s">
        <v>0</v>
      </c>
      <c r="C121" s="1" t="s">
        <v>1</v>
      </c>
      <c r="D121" s="1" t="s">
        <v>6</v>
      </c>
      <c r="E121" s="1" t="s">
        <v>7</v>
      </c>
      <c r="F121" s="1" t="s">
        <v>165</v>
      </c>
      <c r="G121" s="5"/>
      <c r="H121" s="1" t="s">
        <v>3</v>
      </c>
    </row>
    <row r="122" spans="1:8" x14ac:dyDescent="0.7">
      <c r="A122" s="1" t="s">
        <v>36</v>
      </c>
      <c r="B122" s="1" t="s">
        <v>37</v>
      </c>
      <c r="C122" s="1">
        <v>2</v>
      </c>
      <c r="D122" s="1">
        <v>7</v>
      </c>
      <c r="E122" s="1"/>
      <c r="F122" s="1">
        <v>1</v>
      </c>
      <c r="G122" s="5">
        <f>3500*D122+4900*E122+3500*F122</f>
        <v>28000</v>
      </c>
      <c r="H122" s="5">
        <f t="shared" ref="H122:H128" si="15">G122*C122</f>
        <v>56000</v>
      </c>
    </row>
    <row r="123" spans="1:8" x14ac:dyDescent="0.7">
      <c r="A123" s="1"/>
      <c r="B123" s="1" t="s">
        <v>12</v>
      </c>
      <c r="C123" s="1">
        <v>40</v>
      </c>
      <c r="D123" s="1">
        <v>7</v>
      </c>
      <c r="E123" s="1">
        <v>1</v>
      </c>
      <c r="F123" s="1"/>
      <c r="G123" s="5">
        <f t="shared" ref="G123:G124" si="16">3500*D123+4900*E123+3500*F123</f>
        <v>29400</v>
      </c>
      <c r="H123" s="5">
        <f t="shared" si="15"/>
        <v>1176000</v>
      </c>
    </row>
    <row r="124" spans="1:8" x14ac:dyDescent="0.7">
      <c r="A124" s="1"/>
      <c r="B124" s="1"/>
      <c r="C124" s="1"/>
      <c r="D124" s="1"/>
      <c r="E124" s="1"/>
      <c r="F124" s="1"/>
      <c r="G124" s="5">
        <f t="shared" si="16"/>
        <v>0</v>
      </c>
      <c r="H124" s="5">
        <f t="shared" si="15"/>
        <v>0</v>
      </c>
    </row>
    <row r="125" spans="1:8" x14ac:dyDescent="0.7">
      <c r="A125" s="1"/>
      <c r="B125" s="1"/>
      <c r="C125" s="1"/>
      <c r="D125" s="1"/>
      <c r="E125" s="1"/>
      <c r="F125" s="1"/>
      <c r="G125" s="5">
        <f>4000*D125+5600*E125</f>
        <v>0</v>
      </c>
      <c r="H125" s="5">
        <f t="shared" si="15"/>
        <v>0</v>
      </c>
    </row>
    <row r="126" spans="1:8" x14ac:dyDescent="0.7">
      <c r="A126" s="1"/>
      <c r="B126" s="1" t="s">
        <v>26</v>
      </c>
      <c r="C126" s="1">
        <v>1</v>
      </c>
      <c r="D126" s="1">
        <v>7</v>
      </c>
      <c r="E126" s="1"/>
      <c r="F126" s="1">
        <v>1</v>
      </c>
      <c r="G126" s="5">
        <f>4000*D126+5600*E126+4000*F126</f>
        <v>32000</v>
      </c>
      <c r="H126" s="5">
        <f t="shared" si="15"/>
        <v>32000</v>
      </c>
    </row>
    <row r="127" spans="1:8" x14ac:dyDescent="0.7">
      <c r="A127" s="1"/>
      <c r="B127" s="1" t="s">
        <v>250</v>
      </c>
      <c r="C127" s="1">
        <v>5</v>
      </c>
      <c r="D127" s="1">
        <v>7</v>
      </c>
      <c r="E127" s="1">
        <v>1</v>
      </c>
      <c r="F127" s="1"/>
      <c r="G127" s="5">
        <f>4000*D127+5600*E127</f>
        <v>33600</v>
      </c>
      <c r="H127" s="5">
        <f t="shared" si="15"/>
        <v>168000</v>
      </c>
    </row>
    <row r="128" spans="1:8" x14ac:dyDescent="0.7">
      <c r="A128" s="1"/>
      <c r="B128" s="1"/>
      <c r="C128" s="1"/>
      <c r="D128" s="1"/>
      <c r="E128" s="1"/>
      <c r="F128" s="1"/>
      <c r="G128" s="5">
        <f>4000*D128+5600*E128</f>
        <v>0</v>
      </c>
      <c r="H128" s="5">
        <f t="shared" si="15"/>
        <v>0</v>
      </c>
    </row>
    <row r="129" spans="1:8" x14ac:dyDescent="0.7">
      <c r="A129" s="1"/>
      <c r="B129" s="1" t="s">
        <v>249</v>
      </c>
      <c r="C129" s="1">
        <v>7.0000000000000007E-2</v>
      </c>
      <c r="D129" s="1"/>
      <c r="E129" s="1"/>
      <c r="F129" s="1"/>
      <c r="G129" s="5"/>
      <c r="H129" s="5">
        <f>(H122+H123+H124+H126+H127)*C129</f>
        <v>100240.00000000001</v>
      </c>
    </row>
    <row r="130" spans="1:8" x14ac:dyDescent="0.7">
      <c r="A130" s="2"/>
      <c r="B130" s="7" t="s">
        <v>80</v>
      </c>
      <c r="C130" s="1">
        <f>SUM(C122:C127)</f>
        <v>48</v>
      </c>
      <c r="D130" s="3"/>
      <c r="E130" s="1" t="s">
        <v>8</v>
      </c>
      <c r="F130" s="1"/>
      <c r="G130" s="5"/>
      <c r="H130" s="5">
        <f>H122+H123+H124+H126+H127+H129</f>
        <v>1532240</v>
      </c>
    </row>
    <row r="131" spans="1:8" x14ac:dyDescent="0.7">
      <c r="D131" s="4"/>
      <c r="E131" s="1" t="s">
        <v>9</v>
      </c>
      <c r="F131" s="1"/>
      <c r="G131" s="5"/>
      <c r="H131" s="5">
        <f>H130*0.1</f>
        <v>153224</v>
      </c>
    </row>
    <row r="132" spans="1:8" x14ac:dyDescent="0.7">
      <c r="D132" s="4"/>
      <c r="E132" s="1" t="s">
        <v>10</v>
      </c>
      <c r="F132" s="1"/>
      <c r="G132" s="5"/>
      <c r="H132" s="5">
        <f>H130+H131</f>
        <v>1685464</v>
      </c>
    </row>
    <row r="133" spans="1:8" x14ac:dyDescent="0.7">
      <c r="A133" s="6"/>
    </row>
    <row r="134" spans="1:8" x14ac:dyDescent="0.7">
      <c r="A134" s="1" t="s">
        <v>4</v>
      </c>
      <c r="B134" s="1" t="s">
        <v>0</v>
      </c>
      <c r="C134" s="1" t="s">
        <v>1</v>
      </c>
      <c r="D134" s="1" t="s">
        <v>6</v>
      </c>
      <c r="E134" s="1" t="s">
        <v>7</v>
      </c>
      <c r="F134" s="1" t="s">
        <v>165</v>
      </c>
      <c r="G134" s="5"/>
      <c r="H134" s="1" t="s">
        <v>3</v>
      </c>
    </row>
    <row r="135" spans="1:8" x14ac:dyDescent="0.7">
      <c r="A135" s="1" t="s">
        <v>41</v>
      </c>
      <c r="B135" s="1" t="s">
        <v>12</v>
      </c>
      <c r="C135" s="1">
        <v>10</v>
      </c>
      <c r="D135" s="1">
        <v>7</v>
      </c>
      <c r="E135" s="1">
        <v>1</v>
      </c>
      <c r="F135" s="1"/>
      <c r="G135" s="5">
        <f>3500*D135+4900*E135+3500*F135</f>
        <v>29400</v>
      </c>
      <c r="H135" s="5">
        <f t="shared" ref="H135:H140" si="17">G135*C135</f>
        <v>294000</v>
      </c>
    </row>
    <row r="136" spans="1:8" x14ac:dyDescent="0.7">
      <c r="A136" s="1"/>
      <c r="B136" s="1" t="s">
        <v>64</v>
      </c>
      <c r="C136" s="1">
        <v>7</v>
      </c>
      <c r="D136" s="1">
        <v>7</v>
      </c>
      <c r="E136" s="1">
        <v>0</v>
      </c>
      <c r="F136" s="1">
        <v>1</v>
      </c>
      <c r="G136" s="5">
        <f>3500*D136+4900*E136+3500*F136</f>
        <v>28000</v>
      </c>
      <c r="H136" s="5">
        <f t="shared" si="17"/>
        <v>196000</v>
      </c>
    </row>
    <row r="137" spans="1:8" x14ac:dyDescent="0.7">
      <c r="A137" s="1"/>
      <c r="B137" s="1"/>
      <c r="C137" s="1"/>
      <c r="D137" s="1"/>
      <c r="E137" s="1"/>
      <c r="F137" s="1"/>
      <c r="G137" s="5">
        <f>4000*D137+5600*E137</f>
        <v>0</v>
      </c>
      <c r="H137" s="5">
        <f t="shared" si="17"/>
        <v>0</v>
      </c>
    </row>
    <row r="138" spans="1:8" x14ac:dyDescent="0.7">
      <c r="A138" s="1"/>
      <c r="B138" s="1"/>
      <c r="C138" s="1"/>
      <c r="D138" s="1"/>
      <c r="E138" s="1"/>
      <c r="F138" s="1"/>
      <c r="G138" s="5">
        <f>4000*D138+5600*E138</f>
        <v>0</v>
      </c>
      <c r="H138" s="5">
        <f t="shared" si="17"/>
        <v>0</v>
      </c>
    </row>
    <row r="139" spans="1:8" x14ac:dyDescent="0.7">
      <c r="A139" s="1"/>
      <c r="B139" s="1" t="s">
        <v>16</v>
      </c>
      <c r="C139" s="1">
        <v>3</v>
      </c>
      <c r="D139" s="1">
        <v>7</v>
      </c>
      <c r="E139" s="1">
        <v>1</v>
      </c>
      <c r="F139" s="1"/>
      <c r="G139" s="5">
        <f>4000*D139+5600*E139+4000*F139</f>
        <v>33600</v>
      </c>
      <c r="H139" s="5">
        <f t="shared" si="17"/>
        <v>100800</v>
      </c>
    </row>
    <row r="140" spans="1:8" x14ac:dyDescent="0.7">
      <c r="A140" s="1"/>
      <c r="B140" s="1"/>
      <c r="C140" s="1"/>
      <c r="D140" s="1"/>
      <c r="E140" s="1"/>
      <c r="F140" s="1"/>
      <c r="G140" s="5">
        <f>4000*D140+5600*E140</f>
        <v>0</v>
      </c>
      <c r="H140" s="5">
        <f t="shared" si="17"/>
        <v>0</v>
      </c>
    </row>
    <row r="141" spans="1:8" x14ac:dyDescent="0.7">
      <c r="A141" s="1"/>
      <c r="B141" s="1" t="s">
        <v>252</v>
      </c>
      <c r="C141" s="1"/>
      <c r="D141" s="1"/>
      <c r="E141" s="1"/>
      <c r="F141" s="1"/>
      <c r="G141" s="5">
        <v>60000</v>
      </c>
      <c r="H141" s="5">
        <v>60000</v>
      </c>
    </row>
    <row r="142" spans="1:8" x14ac:dyDescent="0.7">
      <c r="A142" s="1"/>
      <c r="B142" s="1" t="s">
        <v>249</v>
      </c>
      <c r="C142" s="1">
        <v>0.03</v>
      </c>
      <c r="D142" s="1"/>
      <c r="E142" s="1"/>
      <c r="F142" s="1"/>
      <c r="G142" s="5"/>
      <c r="H142" s="5">
        <f>(H135+H136+H139)*C142</f>
        <v>17724</v>
      </c>
    </row>
    <row r="143" spans="1:8" x14ac:dyDescent="0.7">
      <c r="A143" s="2"/>
      <c r="B143" s="7" t="s">
        <v>80</v>
      </c>
      <c r="C143" s="1">
        <f>SUM(C132:C139)</f>
        <v>20</v>
      </c>
      <c r="D143" s="3"/>
      <c r="E143" s="1" t="s">
        <v>8</v>
      </c>
      <c r="F143" s="1"/>
      <c r="G143" s="5"/>
      <c r="H143" s="5">
        <f>H135+H136+H139+H141+H142</f>
        <v>668524</v>
      </c>
    </row>
    <row r="144" spans="1:8" x14ac:dyDescent="0.7">
      <c r="D144" s="4"/>
      <c r="E144" s="1" t="s">
        <v>9</v>
      </c>
      <c r="F144" s="1"/>
      <c r="G144" s="5"/>
      <c r="H144" s="5">
        <f>H143*0.1</f>
        <v>66852.400000000009</v>
      </c>
    </row>
    <row r="145" spans="1:8" x14ac:dyDescent="0.7">
      <c r="D145" s="4"/>
      <c r="E145" s="1" t="s">
        <v>10</v>
      </c>
      <c r="F145" s="1"/>
      <c r="G145" s="5"/>
      <c r="H145" s="5">
        <f>H143+H144</f>
        <v>735376.4</v>
      </c>
    </row>
    <row r="146" spans="1:8" x14ac:dyDescent="0.7">
      <c r="A146" s="6"/>
    </row>
    <row r="147" spans="1:8" x14ac:dyDescent="0.7">
      <c r="A147" s="1" t="s">
        <v>4</v>
      </c>
      <c r="B147" s="1" t="s">
        <v>0</v>
      </c>
      <c r="C147" s="1" t="s">
        <v>1</v>
      </c>
      <c r="D147" s="1" t="s">
        <v>6</v>
      </c>
      <c r="E147" s="1" t="s">
        <v>7</v>
      </c>
      <c r="F147" s="1" t="s">
        <v>165</v>
      </c>
      <c r="G147" s="5"/>
      <c r="H147" s="1" t="s">
        <v>3</v>
      </c>
    </row>
    <row r="148" spans="1:8" x14ac:dyDescent="0.7">
      <c r="A148" s="1" t="s">
        <v>39</v>
      </c>
      <c r="B148" s="1" t="s">
        <v>40</v>
      </c>
      <c r="C148" s="1">
        <v>30</v>
      </c>
      <c r="D148" s="1">
        <v>7</v>
      </c>
      <c r="E148" s="1"/>
      <c r="F148" s="1">
        <v>1</v>
      </c>
      <c r="G148" s="5">
        <f>3500*D148+4900*E148+3500*F148</f>
        <v>28000</v>
      </c>
      <c r="H148" s="5">
        <f t="shared" ref="H148:H154" si="18">G148*C148</f>
        <v>840000</v>
      </c>
    </row>
    <row r="149" spans="1:8" x14ac:dyDescent="0.7">
      <c r="A149" s="1"/>
      <c r="B149" s="1" t="s">
        <v>182</v>
      </c>
      <c r="C149" s="1">
        <v>8</v>
      </c>
      <c r="D149" s="1">
        <v>3</v>
      </c>
      <c r="E149" s="1">
        <v>7</v>
      </c>
      <c r="F149" s="1"/>
      <c r="G149" s="5">
        <f>3500*D149+4900*E149+3500*F149</f>
        <v>44800</v>
      </c>
      <c r="H149" s="5">
        <f t="shared" si="18"/>
        <v>358400</v>
      </c>
    </row>
    <row r="150" spans="1:8" x14ac:dyDescent="0.7">
      <c r="A150" s="1"/>
      <c r="B150" s="1" t="s">
        <v>183</v>
      </c>
      <c r="C150" s="1">
        <v>8</v>
      </c>
      <c r="D150" s="1">
        <v>9</v>
      </c>
      <c r="E150" s="1"/>
      <c r="F150" s="1"/>
      <c r="G150" s="5">
        <f>3500*D150+4900*E150</f>
        <v>31500</v>
      </c>
      <c r="H150" s="5">
        <f t="shared" si="18"/>
        <v>252000</v>
      </c>
    </row>
    <row r="151" spans="1:8" x14ac:dyDescent="0.7">
      <c r="A151" s="1"/>
      <c r="B151" s="1"/>
      <c r="C151" s="1"/>
      <c r="D151" s="1"/>
      <c r="E151" s="1"/>
      <c r="F151" s="1"/>
      <c r="G151" s="5">
        <f>4000*D151+5600*E151</f>
        <v>0</v>
      </c>
      <c r="H151" s="5">
        <f t="shared" si="18"/>
        <v>0</v>
      </c>
    </row>
    <row r="152" spans="1:8" x14ac:dyDescent="0.7">
      <c r="A152" s="1"/>
      <c r="B152" s="1" t="s">
        <v>26</v>
      </c>
      <c r="C152" s="1">
        <v>3</v>
      </c>
      <c r="D152" s="1">
        <v>7</v>
      </c>
      <c r="E152" s="1"/>
      <c r="F152" s="1">
        <v>1</v>
      </c>
      <c r="G152" s="5">
        <f>4000*D152+5600*E152+4000*F152</f>
        <v>32000</v>
      </c>
      <c r="H152" s="5">
        <f t="shared" si="18"/>
        <v>96000</v>
      </c>
    </row>
    <row r="153" spans="1:8" x14ac:dyDescent="0.7">
      <c r="A153" s="1"/>
      <c r="B153" s="1"/>
      <c r="C153" s="1"/>
      <c r="D153" s="1"/>
      <c r="E153" s="1"/>
      <c r="F153" s="1"/>
      <c r="G153" s="5">
        <f>4000*D153+5600*E153</f>
        <v>0</v>
      </c>
      <c r="H153" s="5">
        <f t="shared" si="18"/>
        <v>0</v>
      </c>
    </row>
    <row r="154" spans="1:8" x14ac:dyDescent="0.7">
      <c r="A154" s="1"/>
      <c r="B154" s="1"/>
      <c r="C154" s="1"/>
      <c r="D154" s="1"/>
      <c r="E154" s="1"/>
      <c r="F154" s="1"/>
      <c r="G154" s="5">
        <f>4000*D154+5600*E154</f>
        <v>0</v>
      </c>
      <c r="H154" s="5">
        <f t="shared" si="18"/>
        <v>0</v>
      </c>
    </row>
    <row r="155" spans="1:8" x14ac:dyDescent="0.7">
      <c r="A155" s="1"/>
      <c r="B155" s="1" t="s">
        <v>249</v>
      </c>
      <c r="C155" s="1">
        <v>7.0000000000000007E-2</v>
      </c>
      <c r="D155" s="1"/>
      <c r="E155" s="1"/>
      <c r="F155" s="1"/>
      <c r="G155" s="5"/>
      <c r="H155" s="5">
        <f>(H148+H149+H150+H152)*C155</f>
        <v>108248.00000000001</v>
      </c>
    </row>
    <row r="156" spans="1:8" x14ac:dyDescent="0.7">
      <c r="A156" s="2"/>
      <c r="B156" s="7" t="s">
        <v>80</v>
      </c>
      <c r="C156" s="1">
        <f>SUM(C145:C152)</f>
        <v>49</v>
      </c>
      <c r="D156" s="3"/>
      <c r="E156" s="1" t="s">
        <v>8</v>
      </c>
      <c r="F156" s="1"/>
      <c r="G156" s="5"/>
      <c r="H156" s="5">
        <f>H148+H150+H149+H152+H155</f>
        <v>1654648</v>
      </c>
    </row>
    <row r="157" spans="1:8" x14ac:dyDescent="0.7">
      <c r="D157" s="4"/>
      <c r="E157" s="1" t="s">
        <v>9</v>
      </c>
      <c r="F157" s="1"/>
      <c r="G157" s="5"/>
      <c r="H157" s="5">
        <f>H156*0.1</f>
        <v>165464.80000000002</v>
      </c>
    </row>
    <row r="158" spans="1:8" x14ac:dyDescent="0.7">
      <c r="D158" s="4"/>
      <c r="E158" s="1" t="s">
        <v>10</v>
      </c>
      <c r="F158" s="1"/>
      <c r="G158" s="5"/>
      <c r="H158" s="5">
        <f>H156+H157</f>
        <v>1820112.8</v>
      </c>
    </row>
    <row r="159" spans="1:8" x14ac:dyDescent="0.7">
      <c r="A159" s="6"/>
    </row>
    <row r="160" spans="1:8" x14ac:dyDescent="0.7">
      <c r="A160" s="1" t="s">
        <v>4</v>
      </c>
      <c r="B160" s="1" t="s">
        <v>0</v>
      </c>
      <c r="C160" s="1" t="s">
        <v>1</v>
      </c>
      <c r="D160" s="1" t="s">
        <v>6</v>
      </c>
      <c r="E160" s="1" t="s">
        <v>7</v>
      </c>
      <c r="F160" s="1" t="s">
        <v>165</v>
      </c>
      <c r="G160" s="5"/>
      <c r="H160" s="1" t="s">
        <v>3</v>
      </c>
    </row>
    <row r="161" spans="1:8" x14ac:dyDescent="0.7">
      <c r="A161" s="13" t="s">
        <v>42</v>
      </c>
      <c r="B161" s="1" t="s">
        <v>12</v>
      </c>
      <c r="C161" s="1">
        <v>30</v>
      </c>
      <c r="D161" s="1">
        <v>7</v>
      </c>
      <c r="E161" s="1">
        <v>1</v>
      </c>
      <c r="F161" s="1"/>
      <c r="G161" s="5">
        <f>3500*D161+4900*E161</f>
        <v>29400</v>
      </c>
      <c r="H161" s="5">
        <f t="shared" ref="H161:H167" si="19">G161*C161</f>
        <v>882000</v>
      </c>
    </row>
    <row r="162" spans="1:8" x14ac:dyDescent="0.7">
      <c r="A162" s="1"/>
      <c r="B162" s="1" t="s">
        <v>43</v>
      </c>
      <c r="C162" s="1">
        <v>1</v>
      </c>
      <c r="D162" s="1">
        <v>5</v>
      </c>
      <c r="E162" s="1">
        <v>1</v>
      </c>
      <c r="F162" s="1">
        <v>2</v>
      </c>
      <c r="G162" s="5">
        <f>3500*D162+4900*E162+3500*F162</f>
        <v>29400</v>
      </c>
      <c r="H162" s="5">
        <f t="shared" si="19"/>
        <v>29400</v>
      </c>
    </row>
    <row r="163" spans="1:8" x14ac:dyDescent="0.7">
      <c r="A163" s="1"/>
      <c r="B163" s="1"/>
      <c r="C163" s="1"/>
      <c r="D163" s="1"/>
      <c r="E163" s="1"/>
      <c r="F163" s="1"/>
      <c r="G163" s="5">
        <f>3500*D163+4900*E163</f>
        <v>0</v>
      </c>
      <c r="H163" s="5">
        <f t="shared" si="19"/>
        <v>0</v>
      </c>
    </row>
    <row r="164" spans="1:8" x14ac:dyDescent="0.7">
      <c r="A164" s="1"/>
      <c r="B164" s="1"/>
      <c r="C164" s="1"/>
      <c r="D164" s="1"/>
      <c r="E164" s="1"/>
      <c r="F164" s="1"/>
      <c r="G164" s="5">
        <f>4000*D164+5600*E164</f>
        <v>0</v>
      </c>
      <c r="H164" s="5">
        <f t="shared" si="19"/>
        <v>0</v>
      </c>
    </row>
    <row r="165" spans="1:8" x14ac:dyDescent="0.7">
      <c r="A165" s="1"/>
      <c r="B165" s="1" t="s">
        <v>16</v>
      </c>
      <c r="C165" s="1">
        <v>2</v>
      </c>
      <c r="D165" s="1">
        <v>7</v>
      </c>
      <c r="E165" s="1">
        <v>1</v>
      </c>
      <c r="F165" s="1"/>
      <c r="G165" s="5">
        <f>4000*D165+5600*E165</f>
        <v>33600</v>
      </c>
      <c r="H165" s="5">
        <f t="shared" si="19"/>
        <v>67200</v>
      </c>
    </row>
    <row r="166" spans="1:8" x14ac:dyDescent="0.7">
      <c r="A166" s="1"/>
      <c r="B166" s="1" t="s">
        <v>44</v>
      </c>
      <c r="C166" s="1">
        <v>1</v>
      </c>
      <c r="D166" s="1">
        <v>5</v>
      </c>
      <c r="E166" s="1">
        <v>1</v>
      </c>
      <c r="F166" s="1">
        <v>2</v>
      </c>
      <c r="G166" s="5">
        <f>4000*D166+5600*E166+4000*F166</f>
        <v>33600</v>
      </c>
      <c r="H166" s="5">
        <f t="shared" si="19"/>
        <v>33600</v>
      </c>
    </row>
    <row r="167" spans="1:8" x14ac:dyDescent="0.7">
      <c r="A167" s="1"/>
      <c r="B167" s="1"/>
      <c r="C167" s="1"/>
      <c r="D167" s="1"/>
      <c r="E167" s="1"/>
      <c r="F167" s="1"/>
      <c r="G167" s="5">
        <f>3500*D167+4900*E167</f>
        <v>0</v>
      </c>
      <c r="H167" s="5">
        <f t="shared" si="19"/>
        <v>0</v>
      </c>
    </row>
    <row r="168" spans="1:8" x14ac:dyDescent="0.7">
      <c r="A168" s="1"/>
      <c r="B168" s="1" t="s">
        <v>249</v>
      </c>
      <c r="C168" s="1">
        <v>0.03</v>
      </c>
      <c r="D168" s="1"/>
      <c r="E168" s="1"/>
      <c r="F168" s="1"/>
      <c r="G168" s="5"/>
      <c r="H168" s="5">
        <f>(H161+H162+H165+H166)*C168</f>
        <v>30366</v>
      </c>
    </row>
    <row r="169" spans="1:8" x14ac:dyDescent="0.7">
      <c r="A169" s="2"/>
      <c r="B169" s="7" t="s">
        <v>80</v>
      </c>
      <c r="C169" s="1">
        <f>SUM(C160:C166)</f>
        <v>34</v>
      </c>
      <c r="D169" s="3"/>
      <c r="E169" s="1" t="s">
        <v>8</v>
      </c>
      <c r="F169" s="1"/>
      <c r="G169" s="5"/>
      <c r="H169" s="5">
        <f>H161+H162+H165+H166+H168</f>
        <v>1042566</v>
      </c>
    </row>
    <row r="170" spans="1:8" x14ac:dyDescent="0.7">
      <c r="D170" s="4"/>
      <c r="E170" s="1" t="s">
        <v>9</v>
      </c>
      <c r="F170" s="1"/>
      <c r="G170" s="5"/>
      <c r="H170" s="5">
        <f>H169*0.1</f>
        <v>104256.6</v>
      </c>
    </row>
    <row r="171" spans="1:8" x14ac:dyDescent="0.7">
      <c r="D171" s="4"/>
      <c r="E171" s="1" t="s">
        <v>10</v>
      </c>
      <c r="F171" s="1"/>
      <c r="G171" s="5"/>
      <c r="H171" s="5">
        <f>H169+H170</f>
        <v>1146822.6000000001</v>
      </c>
    </row>
    <row r="173" spans="1:8" x14ac:dyDescent="0.7">
      <c r="A173" s="1" t="s">
        <v>4</v>
      </c>
      <c r="B173" s="1" t="s">
        <v>0</v>
      </c>
      <c r="C173" s="1" t="s">
        <v>1</v>
      </c>
      <c r="D173" s="1" t="s">
        <v>6</v>
      </c>
      <c r="E173" s="1" t="s">
        <v>7</v>
      </c>
      <c r="F173" s="1" t="s">
        <v>165</v>
      </c>
      <c r="G173" s="5"/>
      <c r="H173" s="1" t="s">
        <v>3</v>
      </c>
    </row>
    <row r="174" spans="1:8" x14ac:dyDescent="0.7">
      <c r="A174" s="13" t="s">
        <v>46</v>
      </c>
      <c r="B174" s="1" t="s">
        <v>12</v>
      </c>
      <c r="C174" s="1">
        <v>8</v>
      </c>
      <c r="D174" s="1">
        <v>7</v>
      </c>
      <c r="E174" s="1">
        <v>1</v>
      </c>
      <c r="F174" s="1"/>
      <c r="G174" s="5">
        <f>3500*D174+4900*E174</f>
        <v>29400</v>
      </c>
      <c r="H174" s="5">
        <f t="shared" ref="H174:H180" si="20">G174*C174</f>
        <v>235200</v>
      </c>
    </row>
    <row r="175" spans="1:8" x14ac:dyDescent="0.7">
      <c r="A175" s="1"/>
      <c r="B175" s="1"/>
      <c r="C175" s="1"/>
      <c r="D175" s="1"/>
      <c r="E175" s="1"/>
      <c r="F175" s="1"/>
      <c r="G175" s="5">
        <f>3500*D175+4900*E175</f>
        <v>0</v>
      </c>
      <c r="H175" s="5">
        <f t="shared" si="20"/>
        <v>0</v>
      </c>
    </row>
    <row r="176" spans="1:8" x14ac:dyDescent="0.7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20"/>
        <v>0</v>
      </c>
    </row>
    <row r="177" spans="1:8" x14ac:dyDescent="0.7">
      <c r="A177" s="1"/>
      <c r="B177" s="1"/>
      <c r="C177" s="1"/>
      <c r="D177" s="1"/>
      <c r="E177" s="1"/>
      <c r="F177" s="1"/>
      <c r="G177" s="5">
        <f>3500*D177+4900*E177</f>
        <v>0</v>
      </c>
      <c r="H177" s="5">
        <f t="shared" si="20"/>
        <v>0</v>
      </c>
    </row>
    <row r="178" spans="1:8" x14ac:dyDescent="0.7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20"/>
        <v>0</v>
      </c>
    </row>
    <row r="179" spans="1:8" x14ac:dyDescent="0.7">
      <c r="A179" s="1"/>
      <c r="B179" s="1"/>
      <c r="C179" s="1"/>
      <c r="D179" s="1"/>
      <c r="E179" s="1"/>
      <c r="F179" s="1"/>
      <c r="G179" s="5">
        <f>4000*D179+5600*E179</f>
        <v>0</v>
      </c>
      <c r="H179" s="5">
        <f t="shared" si="20"/>
        <v>0</v>
      </c>
    </row>
    <row r="180" spans="1:8" x14ac:dyDescent="0.7">
      <c r="A180" s="1"/>
      <c r="B180" s="1"/>
      <c r="C180" s="1"/>
      <c r="D180" s="1"/>
      <c r="E180" s="1"/>
      <c r="F180" s="1"/>
      <c r="G180" s="5">
        <f>4000*D180+5600*E180</f>
        <v>0</v>
      </c>
      <c r="H180" s="5">
        <f t="shared" si="20"/>
        <v>0</v>
      </c>
    </row>
    <row r="181" spans="1:8" x14ac:dyDescent="0.7">
      <c r="A181" s="1"/>
      <c r="B181" s="1" t="s">
        <v>249</v>
      </c>
      <c r="C181" s="1">
        <v>0.04</v>
      </c>
      <c r="D181" s="1"/>
      <c r="E181" s="1"/>
      <c r="F181" s="1"/>
      <c r="G181" s="5"/>
      <c r="H181" s="5">
        <f>(H174+H175+H177+H178+H179+H180)*C181</f>
        <v>9408</v>
      </c>
    </row>
    <row r="182" spans="1:8" x14ac:dyDescent="0.7">
      <c r="A182" s="2"/>
      <c r="B182" s="7" t="s">
        <v>80</v>
      </c>
      <c r="C182" s="1">
        <f>SUM(C174:C178)</f>
        <v>8</v>
      </c>
      <c r="D182" s="3"/>
      <c r="E182" s="1" t="s">
        <v>8</v>
      </c>
      <c r="F182" s="1"/>
      <c r="G182" s="5"/>
      <c r="H182" s="5">
        <f>H174+H175+H177+H178+H179+H180+H181</f>
        <v>244608</v>
      </c>
    </row>
    <row r="183" spans="1:8" x14ac:dyDescent="0.7">
      <c r="D183" s="4"/>
      <c r="E183" s="1" t="s">
        <v>9</v>
      </c>
      <c r="F183" s="1"/>
      <c r="G183" s="5"/>
      <c r="H183" s="5">
        <f>H182*0.1</f>
        <v>24460.800000000003</v>
      </c>
    </row>
    <row r="184" spans="1:8" x14ac:dyDescent="0.7">
      <c r="D184" s="4"/>
      <c r="E184" s="1" t="s">
        <v>10</v>
      </c>
      <c r="F184" s="1"/>
      <c r="G184" s="5"/>
      <c r="H184" s="5">
        <f>H182+H183</f>
        <v>269068.79999999999</v>
      </c>
    </row>
    <row r="186" spans="1:8" x14ac:dyDescent="0.7">
      <c r="A186" s="1" t="s">
        <v>4</v>
      </c>
      <c r="B186" s="1" t="s">
        <v>0</v>
      </c>
      <c r="C186" s="1" t="s">
        <v>1</v>
      </c>
      <c r="D186" s="1" t="s">
        <v>6</v>
      </c>
      <c r="E186" s="1" t="s">
        <v>7</v>
      </c>
      <c r="F186" s="1" t="s">
        <v>165</v>
      </c>
      <c r="G186" s="5"/>
      <c r="H186" s="1" t="s">
        <v>3</v>
      </c>
    </row>
    <row r="187" spans="1:8" x14ac:dyDescent="0.7">
      <c r="A187" s="1" t="s">
        <v>49</v>
      </c>
      <c r="B187" s="1" t="s">
        <v>47</v>
      </c>
      <c r="C187" s="1">
        <v>36</v>
      </c>
      <c r="D187" s="1">
        <v>7</v>
      </c>
      <c r="E187" s="1">
        <v>1</v>
      </c>
      <c r="F187" s="1"/>
      <c r="G187" s="5">
        <f>3800*D187+4750*E187</f>
        <v>31350</v>
      </c>
      <c r="H187" s="5">
        <f t="shared" ref="H187:H191" si="21">G187*C187</f>
        <v>1128600</v>
      </c>
    </row>
    <row r="188" spans="1:8" x14ac:dyDescent="0.7">
      <c r="A188" s="1"/>
      <c r="B188" s="1"/>
      <c r="C188" s="1"/>
      <c r="D188" s="1"/>
      <c r="E188" s="1"/>
      <c r="F188" s="1"/>
      <c r="G188" s="5">
        <f t="shared" ref="G188" si="22">3800*D188+4750*E188</f>
        <v>0</v>
      </c>
      <c r="H188" s="5">
        <f t="shared" si="21"/>
        <v>0</v>
      </c>
    </row>
    <row r="189" spans="1:8" x14ac:dyDescent="0.7">
      <c r="A189" s="1"/>
      <c r="B189" s="1" t="s">
        <v>48</v>
      </c>
      <c r="C189" s="1">
        <v>4</v>
      </c>
      <c r="D189" s="1">
        <v>7</v>
      </c>
      <c r="E189" s="1">
        <v>1</v>
      </c>
      <c r="F189" s="1"/>
      <c r="G189" s="5">
        <f>3800*D189+4750*E189</f>
        <v>31350</v>
      </c>
      <c r="H189" s="5">
        <f t="shared" si="21"/>
        <v>125400</v>
      </c>
    </row>
    <row r="190" spans="1:8" x14ac:dyDescent="0.7">
      <c r="A190" s="1"/>
      <c r="B190" s="1"/>
      <c r="C190" s="1"/>
      <c r="D190" s="1"/>
      <c r="E190" s="1"/>
      <c r="F190" s="1"/>
      <c r="G190" s="5">
        <f>4000*D190+5600*E190</f>
        <v>0</v>
      </c>
      <c r="H190" s="5">
        <f t="shared" si="21"/>
        <v>0</v>
      </c>
    </row>
    <row r="191" spans="1:8" x14ac:dyDescent="0.7">
      <c r="A191" s="1"/>
      <c r="B191" s="33" t="s">
        <v>256</v>
      </c>
      <c r="C191" s="1">
        <v>40</v>
      </c>
      <c r="D191" s="1"/>
      <c r="E191" s="1"/>
      <c r="F191" s="1"/>
      <c r="G191" s="5">
        <v>3000</v>
      </c>
      <c r="H191" s="5">
        <f t="shared" si="21"/>
        <v>120000</v>
      </c>
    </row>
    <row r="192" spans="1:8" x14ac:dyDescent="0.7">
      <c r="A192" s="1"/>
      <c r="B192" s="39" t="s">
        <v>257</v>
      </c>
      <c r="C192" s="40"/>
      <c r="D192" s="41"/>
      <c r="E192" s="1"/>
      <c r="F192" s="1"/>
      <c r="G192" s="5">
        <f>4000*D192+5600*E192</f>
        <v>0</v>
      </c>
      <c r="H192" s="5">
        <v>210000</v>
      </c>
    </row>
    <row r="193" spans="1:8" x14ac:dyDescent="0.7">
      <c r="A193" s="1"/>
      <c r="B193" s="1"/>
      <c r="C193" s="1"/>
      <c r="D193" s="1"/>
      <c r="E193" s="1"/>
      <c r="F193" s="1"/>
      <c r="G193" s="5"/>
      <c r="H193" s="5">
        <f>(H187+H188+H189+H190+H191+H192)*C193</f>
        <v>0</v>
      </c>
    </row>
    <row r="194" spans="1:8" x14ac:dyDescent="0.7">
      <c r="A194" s="2"/>
      <c r="B194" s="7" t="s">
        <v>80</v>
      </c>
      <c r="C194" s="1">
        <v>40</v>
      </c>
      <c r="D194" s="3"/>
      <c r="E194" s="1" t="s">
        <v>8</v>
      </c>
      <c r="F194" s="1"/>
      <c r="G194" s="5"/>
      <c r="H194" s="5">
        <f>H187+H188+H189+H190+H191+H192+H193</f>
        <v>1584000</v>
      </c>
    </row>
    <row r="195" spans="1:8" x14ac:dyDescent="0.7">
      <c r="D195" s="4"/>
      <c r="E195" s="1" t="s">
        <v>9</v>
      </c>
      <c r="F195" s="1"/>
      <c r="G195" s="5"/>
      <c r="H195" s="5">
        <f>H194*0.1</f>
        <v>158400</v>
      </c>
    </row>
    <row r="196" spans="1:8" x14ac:dyDescent="0.7">
      <c r="D196" s="4"/>
      <c r="E196" s="1" t="s">
        <v>10</v>
      </c>
      <c r="F196" s="1"/>
      <c r="G196" s="5"/>
      <c r="H196" s="5">
        <f>H194+H195</f>
        <v>1742400</v>
      </c>
    </row>
    <row r="198" spans="1:8" x14ac:dyDescent="0.7">
      <c r="A198" s="1" t="s">
        <v>4</v>
      </c>
      <c r="B198" s="1" t="s">
        <v>0</v>
      </c>
      <c r="C198" s="1" t="s">
        <v>1</v>
      </c>
      <c r="D198" s="1" t="s">
        <v>6</v>
      </c>
      <c r="E198" s="1" t="s">
        <v>7</v>
      </c>
      <c r="F198" s="1" t="s">
        <v>165</v>
      </c>
      <c r="G198" s="5"/>
      <c r="H198" s="1" t="s">
        <v>3</v>
      </c>
    </row>
    <row r="199" spans="1:8" x14ac:dyDescent="0.7">
      <c r="A199" s="1" t="s">
        <v>261</v>
      </c>
      <c r="B199" s="1" t="s">
        <v>196</v>
      </c>
      <c r="C199" s="1">
        <v>1</v>
      </c>
      <c r="D199" s="1">
        <v>10</v>
      </c>
      <c r="E199" s="1"/>
      <c r="F199" s="1"/>
      <c r="G199" s="5">
        <f>3500*D199+4900*E199</f>
        <v>35000</v>
      </c>
      <c r="H199" s="5">
        <f t="shared" ref="H199:H204" si="23">G199*C199</f>
        <v>35000</v>
      </c>
    </row>
    <row r="200" spans="1:8" x14ac:dyDescent="0.7">
      <c r="A200" s="1"/>
      <c r="B200" s="1" t="s">
        <v>197</v>
      </c>
      <c r="C200" s="1">
        <v>5</v>
      </c>
      <c r="D200" s="1">
        <v>6</v>
      </c>
      <c r="E200" s="1">
        <v>1</v>
      </c>
      <c r="F200" s="1">
        <v>1</v>
      </c>
      <c r="G200" s="5">
        <f>3500*D200+4900*E200+F200*3500</f>
        <v>29400</v>
      </c>
      <c r="H200" s="5">
        <f t="shared" si="23"/>
        <v>147000</v>
      </c>
    </row>
    <row r="201" spans="1:8" x14ac:dyDescent="0.7">
      <c r="A201" s="1"/>
      <c r="B201" s="1"/>
      <c r="C201" s="1"/>
      <c r="D201" s="1"/>
      <c r="E201" s="1"/>
      <c r="F201" s="1"/>
      <c r="G201" s="5">
        <f>3500*D201+4900*E201</f>
        <v>0</v>
      </c>
      <c r="H201" s="5">
        <f t="shared" si="23"/>
        <v>0</v>
      </c>
    </row>
    <row r="202" spans="1:8" x14ac:dyDescent="0.7">
      <c r="A202" s="1"/>
      <c r="B202" s="1" t="s">
        <v>185</v>
      </c>
      <c r="C202" s="1">
        <v>2</v>
      </c>
      <c r="D202" s="1">
        <v>6</v>
      </c>
      <c r="E202" s="1">
        <v>1</v>
      </c>
      <c r="F202" s="1">
        <v>1</v>
      </c>
      <c r="G202" s="5">
        <f>4000*D202+5600*E202+4000*F202</f>
        <v>33600</v>
      </c>
      <c r="H202" s="5">
        <f t="shared" si="23"/>
        <v>67200</v>
      </c>
    </row>
    <row r="203" spans="1:8" x14ac:dyDescent="0.7">
      <c r="A203" s="1"/>
      <c r="B203" s="1"/>
      <c r="C203" s="1"/>
      <c r="D203" s="1"/>
      <c r="E203" s="1"/>
      <c r="F203" s="1"/>
      <c r="G203" s="5">
        <f>4000*D203+5600*E203</f>
        <v>0</v>
      </c>
      <c r="H203" s="5">
        <f t="shared" si="23"/>
        <v>0</v>
      </c>
    </row>
    <row r="204" spans="1:8" x14ac:dyDescent="0.7">
      <c r="A204" s="1"/>
      <c r="B204" s="1"/>
      <c r="C204" s="1"/>
      <c r="D204" s="1"/>
      <c r="E204" s="1"/>
      <c r="F204" s="1"/>
      <c r="G204" s="5">
        <f>4000*D204+5600*E204</f>
        <v>0</v>
      </c>
      <c r="H204" s="5">
        <f t="shared" si="23"/>
        <v>0</v>
      </c>
    </row>
    <row r="205" spans="1:8" x14ac:dyDescent="0.7">
      <c r="A205" s="1"/>
      <c r="B205" s="1" t="s">
        <v>249</v>
      </c>
      <c r="C205" s="1">
        <v>0.05</v>
      </c>
      <c r="D205" s="1"/>
      <c r="E205" s="1"/>
      <c r="F205" s="1"/>
      <c r="G205" s="5"/>
      <c r="H205" s="5">
        <f>(H199+H200+H201+H202+H203+H204)*C205</f>
        <v>12460</v>
      </c>
    </row>
    <row r="206" spans="1:8" x14ac:dyDescent="0.7">
      <c r="A206" s="2"/>
      <c r="B206" s="7" t="s">
        <v>80</v>
      </c>
      <c r="C206" s="1">
        <f>SUM(C199:C204)</f>
        <v>8</v>
      </c>
      <c r="D206" s="3"/>
      <c r="E206" s="1" t="s">
        <v>8</v>
      </c>
      <c r="F206" s="1"/>
      <c r="G206" s="5"/>
      <c r="H206" s="5">
        <f>H199+H200+H201+H202+H203+H204+H205</f>
        <v>261660</v>
      </c>
    </row>
    <row r="207" spans="1:8" x14ac:dyDescent="0.7">
      <c r="D207" s="4"/>
      <c r="E207" s="1" t="s">
        <v>9</v>
      </c>
      <c r="F207" s="1"/>
      <c r="G207" s="5"/>
      <c r="H207" s="5">
        <f>H206*0.1</f>
        <v>26166</v>
      </c>
    </row>
    <row r="208" spans="1:8" x14ac:dyDescent="0.7">
      <c r="D208" s="4"/>
      <c r="E208" s="1" t="s">
        <v>10</v>
      </c>
      <c r="F208" s="1"/>
      <c r="G208" s="5"/>
      <c r="H208" s="5">
        <f>H206+H207</f>
        <v>287826</v>
      </c>
    </row>
    <row r="210" spans="1:8" x14ac:dyDescent="0.7">
      <c r="A210" s="1" t="s">
        <v>4</v>
      </c>
      <c r="B210" s="1" t="s">
        <v>0</v>
      </c>
      <c r="C210" s="1" t="s">
        <v>1</v>
      </c>
      <c r="D210" s="1" t="s">
        <v>6</v>
      </c>
      <c r="E210" s="1" t="s">
        <v>7</v>
      </c>
      <c r="F210" s="1" t="s">
        <v>165</v>
      </c>
      <c r="G210" s="5"/>
      <c r="H210" s="1" t="s">
        <v>3</v>
      </c>
    </row>
    <row r="211" spans="1:8" x14ac:dyDescent="0.7">
      <c r="A211" s="1" t="s">
        <v>83</v>
      </c>
      <c r="B211" s="1" t="s">
        <v>50</v>
      </c>
      <c r="C211" s="1">
        <v>8</v>
      </c>
      <c r="D211" s="1">
        <v>6</v>
      </c>
      <c r="E211" s="1">
        <v>2</v>
      </c>
      <c r="F211" s="1"/>
      <c r="G211" s="5">
        <f>3500*D211+4900*E211</f>
        <v>30800</v>
      </c>
      <c r="H211" s="5">
        <f t="shared" ref="H211:H216" si="24">G211*C211</f>
        <v>246400</v>
      </c>
    </row>
    <row r="212" spans="1:8" x14ac:dyDescent="0.7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4"/>
        <v>0</v>
      </c>
    </row>
    <row r="213" spans="1:8" x14ac:dyDescent="0.7">
      <c r="A213" s="1"/>
      <c r="B213" s="1"/>
      <c r="C213" s="1"/>
      <c r="D213" s="1"/>
      <c r="E213" s="1"/>
      <c r="F213" s="1"/>
      <c r="G213" s="5">
        <f>3500*D213+4900*E213</f>
        <v>0</v>
      </c>
      <c r="H213" s="5">
        <f t="shared" si="24"/>
        <v>0</v>
      </c>
    </row>
    <row r="214" spans="1:8" x14ac:dyDescent="0.7">
      <c r="A214" s="1"/>
      <c r="B214" s="1" t="s">
        <v>17</v>
      </c>
      <c r="C214" s="1">
        <v>1</v>
      </c>
      <c r="D214" s="1">
        <v>7</v>
      </c>
      <c r="E214" s="1">
        <v>2</v>
      </c>
      <c r="F214" s="1"/>
      <c r="G214" s="5">
        <f>4000*D214+5600*E214</f>
        <v>39200</v>
      </c>
      <c r="H214" s="5">
        <f t="shared" si="24"/>
        <v>39200</v>
      </c>
    </row>
    <row r="215" spans="1:8" x14ac:dyDescent="0.7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4"/>
        <v>0</v>
      </c>
    </row>
    <row r="216" spans="1:8" x14ac:dyDescent="0.7">
      <c r="A216" s="1"/>
      <c r="B216" s="1"/>
      <c r="C216" s="1"/>
      <c r="D216" s="1"/>
      <c r="E216" s="1"/>
      <c r="F216" s="1"/>
      <c r="G216" s="5">
        <f>4000*D216+5600*E216</f>
        <v>0</v>
      </c>
      <c r="H216" s="5">
        <f t="shared" si="24"/>
        <v>0</v>
      </c>
    </row>
    <row r="217" spans="1:8" x14ac:dyDescent="0.7">
      <c r="A217" s="1"/>
      <c r="B217" s="1" t="s">
        <v>249</v>
      </c>
      <c r="C217" s="1">
        <v>7.0000000000000007E-2</v>
      </c>
      <c r="D217" s="1"/>
      <c r="E217" s="1"/>
      <c r="F217" s="1"/>
      <c r="G217" s="5"/>
      <c r="H217" s="5">
        <f>(H211+H212+H213+H214+H215+H216)*C217</f>
        <v>19992.000000000004</v>
      </c>
    </row>
    <row r="218" spans="1:8" x14ac:dyDescent="0.7">
      <c r="A218" s="2"/>
      <c r="B218" s="7" t="s">
        <v>80</v>
      </c>
      <c r="C218" s="1">
        <f>SUM(C211:C216)</f>
        <v>9</v>
      </c>
      <c r="D218" s="3"/>
      <c r="E218" s="1" t="s">
        <v>8</v>
      </c>
      <c r="F218" s="1"/>
      <c r="G218" s="5"/>
      <c r="H218" s="5">
        <f t="shared" ref="H218" si="25">H211+H212+H213+H214+H215+H216+H217</f>
        <v>305592</v>
      </c>
    </row>
    <row r="219" spans="1:8" x14ac:dyDescent="0.7">
      <c r="D219" s="4"/>
      <c r="E219" s="1" t="s">
        <v>9</v>
      </c>
      <c r="F219" s="1"/>
      <c r="G219" s="5"/>
      <c r="H219" s="5">
        <f t="shared" ref="H219" si="26">H218*0.1</f>
        <v>30559.200000000001</v>
      </c>
    </row>
    <row r="220" spans="1:8" x14ac:dyDescent="0.7">
      <c r="D220" s="4"/>
      <c r="E220" s="1" t="s">
        <v>10</v>
      </c>
      <c r="F220" s="1"/>
      <c r="G220" s="5"/>
      <c r="H220" s="5">
        <f t="shared" ref="H220" si="27">H218+H219</f>
        <v>336151.2</v>
      </c>
    </row>
    <row r="222" spans="1:8" x14ac:dyDescent="0.7">
      <c r="A222" s="1" t="s">
        <v>4</v>
      </c>
      <c r="B222" s="1" t="s">
        <v>0</v>
      </c>
      <c r="C222" s="1" t="s">
        <v>1</v>
      </c>
      <c r="D222" s="1" t="s">
        <v>6</v>
      </c>
      <c r="E222" s="1" t="s">
        <v>7</v>
      </c>
      <c r="F222" s="1" t="s">
        <v>165</v>
      </c>
      <c r="G222" s="5"/>
      <c r="H222" s="1" t="s">
        <v>3</v>
      </c>
    </row>
    <row r="223" spans="1:8" x14ac:dyDescent="0.7">
      <c r="A223" s="1" t="s">
        <v>52</v>
      </c>
      <c r="B223" s="1" t="s">
        <v>82</v>
      </c>
      <c r="C223" s="1">
        <v>1</v>
      </c>
      <c r="D223" s="1">
        <v>7</v>
      </c>
      <c r="E223" s="1">
        <v>2</v>
      </c>
      <c r="F223" s="1"/>
      <c r="G223" s="5">
        <f>3500*D223+4900*E223</f>
        <v>34300</v>
      </c>
      <c r="H223" s="5">
        <f t="shared" ref="H223:H228" si="28">G223*C223</f>
        <v>34300</v>
      </c>
    </row>
    <row r="224" spans="1:8" x14ac:dyDescent="0.7">
      <c r="A224" s="1"/>
      <c r="B224" s="1" t="s">
        <v>174</v>
      </c>
      <c r="C224" s="1">
        <v>4</v>
      </c>
      <c r="D224" s="1">
        <v>6</v>
      </c>
      <c r="E224" s="1">
        <v>2</v>
      </c>
      <c r="F224" s="1"/>
      <c r="G224" s="5">
        <f>3500*D224+4900*E224</f>
        <v>30800</v>
      </c>
      <c r="H224" s="5">
        <f t="shared" si="28"/>
        <v>123200</v>
      </c>
    </row>
    <row r="225" spans="1:8" x14ac:dyDescent="0.7">
      <c r="A225" s="1"/>
      <c r="B225" s="1"/>
      <c r="C225" s="1"/>
      <c r="D225" s="1"/>
      <c r="E225" s="1"/>
      <c r="F225" s="1"/>
      <c r="G225" s="5">
        <f>3500*D225+4900*E225</f>
        <v>0</v>
      </c>
      <c r="H225" s="5">
        <f t="shared" si="28"/>
        <v>0</v>
      </c>
    </row>
    <row r="226" spans="1:8" x14ac:dyDescent="0.7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8"/>
        <v>0</v>
      </c>
    </row>
    <row r="227" spans="1:8" x14ac:dyDescent="0.7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 t="shared" si="28"/>
        <v>0</v>
      </c>
    </row>
    <row r="228" spans="1:8" x14ac:dyDescent="0.7">
      <c r="A228" s="1"/>
      <c r="B228" s="1"/>
      <c r="C228" s="1"/>
      <c r="D228" s="1"/>
      <c r="E228" s="1"/>
      <c r="F228" s="1"/>
      <c r="G228" s="5">
        <f>4000*D228+5600*E228</f>
        <v>0</v>
      </c>
      <c r="H228" s="5">
        <f t="shared" si="28"/>
        <v>0</v>
      </c>
    </row>
    <row r="229" spans="1:8" x14ac:dyDescent="0.7">
      <c r="A229" s="1"/>
      <c r="B229" s="1" t="s">
        <v>249</v>
      </c>
      <c r="C229" s="1">
        <v>7.0000000000000007E-2</v>
      </c>
      <c r="D229" s="1"/>
      <c r="E229" s="1"/>
      <c r="F229" s="1"/>
      <c r="G229" s="5"/>
      <c r="H229" s="5">
        <f>(H223+H224+H225+H226+H227+H228)*C229</f>
        <v>11025.000000000002</v>
      </c>
    </row>
    <row r="230" spans="1:8" x14ac:dyDescent="0.7">
      <c r="A230" s="2"/>
      <c r="B230" s="7" t="s">
        <v>80</v>
      </c>
      <c r="C230" s="1">
        <f>SUM(C223:C228)</f>
        <v>5</v>
      </c>
      <c r="D230" s="3"/>
      <c r="E230" s="1" t="s">
        <v>8</v>
      </c>
      <c r="F230" s="1"/>
      <c r="G230" s="5"/>
      <c r="H230" s="5">
        <f t="shared" ref="H230" si="29">H223+H224+H225+H226+H227+H228+H229</f>
        <v>168525</v>
      </c>
    </row>
    <row r="231" spans="1:8" x14ac:dyDescent="0.7">
      <c r="D231" s="4"/>
      <c r="E231" s="1" t="s">
        <v>9</v>
      </c>
      <c r="F231" s="1"/>
      <c r="G231" s="5"/>
      <c r="H231" s="5">
        <f t="shared" ref="H231" si="30">H230*0.1</f>
        <v>16852.5</v>
      </c>
    </row>
    <row r="232" spans="1:8" x14ac:dyDescent="0.7">
      <c r="D232" s="4"/>
      <c r="E232" s="1" t="s">
        <v>10</v>
      </c>
      <c r="F232" s="1"/>
      <c r="G232" s="5"/>
      <c r="H232" s="5">
        <f t="shared" ref="H232" si="31">H230+H231</f>
        <v>185377.5</v>
      </c>
    </row>
    <row r="234" spans="1:8" x14ac:dyDescent="0.7">
      <c r="A234" s="1" t="s">
        <v>4</v>
      </c>
      <c r="B234" s="1" t="s">
        <v>0</v>
      </c>
      <c r="C234" s="1" t="s">
        <v>1</v>
      </c>
      <c r="D234" s="1" t="s">
        <v>6</v>
      </c>
      <c r="E234" s="1" t="s">
        <v>7</v>
      </c>
      <c r="F234" s="1" t="s">
        <v>165</v>
      </c>
      <c r="G234" s="5"/>
      <c r="H234" s="1" t="s">
        <v>3</v>
      </c>
    </row>
    <row r="235" spans="1:8" x14ac:dyDescent="0.7">
      <c r="A235" s="1" t="s">
        <v>53</v>
      </c>
      <c r="B235" s="1" t="s">
        <v>50</v>
      </c>
      <c r="C235" s="1">
        <v>9</v>
      </c>
      <c r="D235" s="1">
        <v>6</v>
      </c>
      <c r="E235" s="1">
        <v>2</v>
      </c>
      <c r="F235" s="1"/>
      <c r="G235" s="5">
        <f>3500*D235+4900*E235</f>
        <v>30800</v>
      </c>
      <c r="H235" s="5">
        <f t="shared" ref="H235:H240" si="32">G235*C235</f>
        <v>277200</v>
      </c>
    </row>
    <row r="236" spans="1:8" x14ac:dyDescent="0.7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32"/>
        <v>0</v>
      </c>
    </row>
    <row r="237" spans="1:8" x14ac:dyDescent="0.7">
      <c r="A237" s="1"/>
      <c r="B237" s="1"/>
      <c r="C237" s="1"/>
      <c r="D237" s="1"/>
      <c r="E237" s="1"/>
      <c r="F237" s="1"/>
      <c r="G237" s="5">
        <f>3500*D237+4900*E237</f>
        <v>0</v>
      </c>
      <c r="H237" s="5">
        <f t="shared" si="32"/>
        <v>0</v>
      </c>
    </row>
    <row r="238" spans="1:8" x14ac:dyDescent="0.7">
      <c r="A238" s="1"/>
      <c r="B238" s="1" t="s">
        <v>17</v>
      </c>
      <c r="C238" s="1">
        <v>1</v>
      </c>
      <c r="D238" s="1">
        <v>7</v>
      </c>
      <c r="E238" s="1">
        <v>2</v>
      </c>
      <c r="F238" s="1"/>
      <c r="G238" s="5">
        <f>4000*D238+5600*E238</f>
        <v>39200</v>
      </c>
      <c r="H238" s="5">
        <f t="shared" si="32"/>
        <v>39200</v>
      </c>
    </row>
    <row r="239" spans="1:8" x14ac:dyDescent="0.7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32"/>
        <v>0</v>
      </c>
    </row>
    <row r="240" spans="1:8" x14ac:dyDescent="0.7">
      <c r="A240" s="1"/>
      <c r="B240" s="1"/>
      <c r="C240" s="1"/>
      <c r="D240" s="1"/>
      <c r="E240" s="1"/>
      <c r="F240" s="1"/>
      <c r="G240" s="5">
        <f>4000*D240+5600*E240</f>
        <v>0</v>
      </c>
      <c r="H240" s="5">
        <f t="shared" si="32"/>
        <v>0</v>
      </c>
    </row>
    <row r="241" spans="1:8" x14ac:dyDescent="0.7">
      <c r="A241" s="1"/>
      <c r="B241" s="1" t="s">
        <v>249</v>
      </c>
      <c r="C241" s="1">
        <v>7.0000000000000007E-2</v>
      </c>
      <c r="D241" s="1"/>
      <c r="E241" s="1"/>
      <c r="F241" s="1"/>
      <c r="G241" s="5"/>
      <c r="H241" s="5">
        <f>(H235+H236+H237+H238+H239+H240)*C241</f>
        <v>22148.000000000004</v>
      </c>
    </row>
    <row r="242" spans="1:8" x14ac:dyDescent="0.7">
      <c r="A242" s="2"/>
      <c r="B242" s="7" t="s">
        <v>80</v>
      </c>
      <c r="C242" s="1">
        <f>SUM(C235:C240)</f>
        <v>10</v>
      </c>
      <c r="D242" s="3"/>
      <c r="E242" s="1" t="s">
        <v>8</v>
      </c>
      <c r="F242" s="1"/>
      <c r="G242" s="5"/>
      <c r="H242" s="5">
        <f t="shared" ref="H242" si="33">H235+H236+H237+H238+H239+H240+H241</f>
        <v>338548</v>
      </c>
    </row>
    <row r="243" spans="1:8" x14ac:dyDescent="0.7">
      <c r="D243" s="4"/>
      <c r="E243" s="1" t="s">
        <v>9</v>
      </c>
      <c r="F243" s="1"/>
      <c r="G243" s="5"/>
      <c r="H243" s="5">
        <f t="shared" ref="H243" si="34">H242*0.1</f>
        <v>33854.800000000003</v>
      </c>
    </row>
    <row r="244" spans="1:8" x14ac:dyDescent="0.7">
      <c r="D244" s="4"/>
      <c r="E244" s="1" t="s">
        <v>10</v>
      </c>
      <c r="F244" s="1"/>
      <c r="G244" s="5"/>
      <c r="H244" s="5">
        <f t="shared" ref="H244" si="35">H242+H243</f>
        <v>372402.8</v>
      </c>
    </row>
    <row r="246" spans="1:8" x14ac:dyDescent="0.7">
      <c r="A246" s="1" t="s">
        <v>4</v>
      </c>
      <c r="B246" s="1" t="s">
        <v>0</v>
      </c>
      <c r="C246" s="1" t="s">
        <v>1</v>
      </c>
      <c r="D246" s="1" t="s">
        <v>6</v>
      </c>
      <c r="E246" s="1" t="s">
        <v>7</v>
      </c>
      <c r="F246" s="1" t="s">
        <v>165</v>
      </c>
      <c r="G246" s="5"/>
      <c r="H246" s="1" t="s">
        <v>3</v>
      </c>
    </row>
    <row r="247" spans="1:8" x14ac:dyDescent="0.7">
      <c r="A247" s="1" t="s">
        <v>54</v>
      </c>
      <c r="B247" s="1" t="s">
        <v>13</v>
      </c>
      <c r="C247" s="1">
        <v>17</v>
      </c>
      <c r="D247" s="1">
        <v>7</v>
      </c>
      <c r="E247" s="1">
        <v>2</v>
      </c>
      <c r="F247" s="1"/>
      <c r="G247" s="5">
        <f>3500*D247+4900*E247</f>
        <v>34300</v>
      </c>
      <c r="H247" s="5">
        <f t="shared" ref="H247:H252" si="36">G247*C247</f>
        <v>583100</v>
      </c>
    </row>
    <row r="248" spans="1:8" x14ac:dyDescent="0.7">
      <c r="A248" s="1"/>
      <c r="B248" s="1" t="s">
        <v>12</v>
      </c>
      <c r="C248" s="1">
        <v>11</v>
      </c>
      <c r="D248" s="1">
        <v>7</v>
      </c>
      <c r="E248" s="1">
        <v>1</v>
      </c>
      <c r="F248" s="1"/>
      <c r="G248" s="5">
        <f>3500*D248+4900*E248</f>
        <v>29400</v>
      </c>
      <c r="H248" s="5">
        <f t="shared" si="36"/>
        <v>323400</v>
      </c>
    </row>
    <row r="249" spans="1:8" x14ac:dyDescent="0.7">
      <c r="A249" s="1"/>
      <c r="B249" s="1"/>
      <c r="C249" s="1"/>
      <c r="D249" s="1"/>
      <c r="E249" s="1"/>
      <c r="F249" s="1"/>
      <c r="G249" s="5">
        <f>3500*D249+4900*E249</f>
        <v>0</v>
      </c>
      <c r="H249" s="5">
        <f>G249*C249</f>
        <v>0</v>
      </c>
    </row>
    <row r="250" spans="1:8" x14ac:dyDescent="0.7">
      <c r="A250" s="1"/>
      <c r="B250" s="1" t="s">
        <v>51</v>
      </c>
      <c r="C250" s="1">
        <v>4</v>
      </c>
      <c r="D250" s="1">
        <v>7</v>
      </c>
      <c r="E250" s="1">
        <v>2</v>
      </c>
      <c r="F250" s="1"/>
      <c r="G250" s="5">
        <f>4000*D250+5600*E250</f>
        <v>39200</v>
      </c>
      <c r="H250" s="5">
        <f t="shared" si="36"/>
        <v>156800</v>
      </c>
    </row>
    <row r="251" spans="1:8" x14ac:dyDescent="0.7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36"/>
        <v>0</v>
      </c>
    </row>
    <row r="252" spans="1:8" x14ac:dyDescent="0.7">
      <c r="A252" s="1"/>
      <c r="B252" s="1"/>
      <c r="C252" s="1"/>
      <c r="D252" s="1"/>
      <c r="E252" s="1"/>
      <c r="F252" s="1"/>
      <c r="G252" s="5">
        <f>4000*D252+5600*E252</f>
        <v>0</v>
      </c>
      <c r="H252" s="5">
        <f t="shared" si="36"/>
        <v>0</v>
      </c>
    </row>
    <row r="253" spans="1:8" x14ac:dyDescent="0.7">
      <c r="A253" s="1"/>
      <c r="B253" s="1" t="s">
        <v>249</v>
      </c>
      <c r="C253" s="1">
        <v>0.05</v>
      </c>
      <c r="D253" s="1"/>
      <c r="E253" s="1"/>
      <c r="F253" s="1"/>
      <c r="G253" s="5"/>
      <c r="H253" s="5">
        <f>(H247+H248+H249+H250+H251+H252)*C253</f>
        <v>53165</v>
      </c>
    </row>
    <row r="254" spans="1:8" x14ac:dyDescent="0.7">
      <c r="A254" s="2"/>
      <c r="B254" s="7" t="s">
        <v>80</v>
      </c>
      <c r="C254" s="1">
        <f>SUM(C247:C252)</f>
        <v>32</v>
      </c>
      <c r="D254" s="3"/>
      <c r="E254" s="1" t="s">
        <v>8</v>
      </c>
      <c r="F254" s="1"/>
      <c r="G254" s="5"/>
      <c r="H254" s="5">
        <f t="shared" ref="H254" si="37">H247+H248+H249+H250+H251+H252+H253</f>
        <v>1116465</v>
      </c>
    </row>
    <row r="255" spans="1:8" x14ac:dyDescent="0.7">
      <c r="D255" s="4"/>
      <c r="E255" s="1" t="s">
        <v>9</v>
      </c>
      <c r="F255" s="1"/>
      <c r="G255" s="5"/>
      <c r="H255" s="5">
        <f t="shared" ref="H255" si="38">H254*0.1</f>
        <v>111646.5</v>
      </c>
    </row>
    <row r="256" spans="1:8" x14ac:dyDescent="0.7">
      <c r="D256" s="4"/>
      <c r="E256" s="1" t="s">
        <v>10</v>
      </c>
      <c r="F256" s="1"/>
      <c r="G256" s="5"/>
      <c r="H256" s="5">
        <f t="shared" ref="H256" si="39">H254+H255</f>
        <v>1228111.5</v>
      </c>
    </row>
    <row r="258" spans="1:8" x14ac:dyDescent="0.7">
      <c r="A258" s="1" t="s">
        <v>4</v>
      </c>
      <c r="B258" s="1" t="s">
        <v>0</v>
      </c>
      <c r="C258" s="1" t="s">
        <v>1</v>
      </c>
      <c r="D258" s="1" t="s">
        <v>6</v>
      </c>
      <c r="E258" s="1" t="s">
        <v>7</v>
      </c>
      <c r="F258" s="1" t="s">
        <v>165</v>
      </c>
      <c r="G258" s="5"/>
      <c r="H258" s="1" t="s">
        <v>3</v>
      </c>
    </row>
    <row r="259" spans="1:8" x14ac:dyDescent="0.7">
      <c r="A259" s="1" t="s">
        <v>55</v>
      </c>
      <c r="B259" s="1" t="s">
        <v>12</v>
      </c>
      <c r="C259" s="1">
        <v>10</v>
      </c>
      <c r="D259" s="1">
        <v>7</v>
      </c>
      <c r="E259" s="1">
        <v>1</v>
      </c>
      <c r="F259" s="1"/>
      <c r="G259" s="5">
        <f>3500*D259+4900*E259</f>
        <v>29400</v>
      </c>
      <c r="H259" s="5">
        <f t="shared" ref="H259:H265" si="40">G259*C259</f>
        <v>294000</v>
      </c>
    </row>
    <row r="260" spans="1:8" x14ac:dyDescent="0.7">
      <c r="A260" s="1"/>
      <c r="B260" s="1" t="s">
        <v>50</v>
      </c>
      <c r="C260" s="1">
        <v>6</v>
      </c>
      <c r="D260" s="1">
        <v>6</v>
      </c>
      <c r="E260" s="1">
        <v>2</v>
      </c>
      <c r="F260" s="1"/>
      <c r="G260" s="5">
        <f>3500*D260+4900*E260</f>
        <v>30800</v>
      </c>
      <c r="H260" s="5">
        <f t="shared" si="40"/>
        <v>184800</v>
      </c>
    </row>
    <row r="261" spans="1:8" x14ac:dyDescent="0.7">
      <c r="A261" s="1"/>
      <c r="B261" s="1" t="s">
        <v>82</v>
      </c>
      <c r="C261" s="1">
        <v>8</v>
      </c>
      <c r="D261" s="1">
        <v>7</v>
      </c>
      <c r="E261" s="1">
        <v>2</v>
      </c>
      <c r="F261" s="1"/>
      <c r="G261" s="5">
        <f>3500*D261+4900*E261</f>
        <v>34300</v>
      </c>
      <c r="H261" s="5">
        <f t="shared" si="40"/>
        <v>274400</v>
      </c>
    </row>
    <row r="262" spans="1:8" x14ac:dyDescent="0.7">
      <c r="A262" s="1"/>
      <c r="B262" s="1"/>
      <c r="C262" s="1"/>
      <c r="D262" s="1"/>
      <c r="E262" s="1"/>
      <c r="F262" s="1"/>
      <c r="G262" s="5">
        <f>4000*D262+5600*E262</f>
        <v>0</v>
      </c>
      <c r="H262" s="5">
        <f t="shared" si="40"/>
        <v>0</v>
      </c>
    </row>
    <row r="263" spans="1:8" x14ac:dyDescent="0.7">
      <c r="A263" s="1"/>
      <c r="B263" s="1" t="s">
        <v>16</v>
      </c>
      <c r="C263" s="1">
        <v>1</v>
      </c>
      <c r="D263" s="1">
        <v>7</v>
      </c>
      <c r="E263" s="1">
        <v>1</v>
      </c>
      <c r="F263" s="1"/>
      <c r="G263" s="5">
        <f>4000*D263+5600*E263</f>
        <v>33600</v>
      </c>
      <c r="H263" s="5">
        <f t="shared" si="40"/>
        <v>33600</v>
      </c>
    </row>
    <row r="264" spans="1:8" x14ac:dyDescent="0.7">
      <c r="A264" s="1"/>
      <c r="B264" s="1" t="s">
        <v>51</v>
      </c>
      <c r="C264" s="1">
        <v>2</v>
      </c>
      <c r="D264" s="1">
        <v>7</v>
      </c>
      <c r="E264" s="1">
        <v>2</v>
      </c>
      <c r="F264" s="1"/>
      <c r="G264" s="5">
        <f>4000*D264+5600*E264</f>
        <v>39200</v>
      </c>
      <c r="H264" s="5">
        <f t="shared" si="40"/>
        <v>78400</v>
      </c>
    </row>
    <row r="265" spans="1:8" x14ac:dyDescent="0.7">
      <c r="A265" s="1"/>
      <c r="B265" s="1"/>
      <c r="C265" s="1"/>
      <c r="D265" s="1"/>
      <c r="E265" s="1"/>
      <c r="F265" s="1"/>
      <c r="G265" s="5">
        <f>4000*D265+5600*E265</f>
        <v>0</v>
      </c>
      <c r="H265" s="5">
        <f t="shared" si="40"/>
        <v>0</v>
      </c>
    </row>
    <row r="266" spans="1:8" x14ac:dyDescent="0.7">
      <c r="A266" s="1"/>
      <c r="B266" s="1" t="s">
        <v>249</v>
      </c>
      <c r="C266" s="1">
        <v>7.0000000000000007E-2</v>
      </c>
      <c r="D266" s="1"/>
      <c r="E266" s="1"/>
      <c r="F266" s="1"/>
      <c r="G266" s="5"/>
      <c r="H266" s="5">
        <f>(H259+H260+H261+H262+H263+H264+H265)*C266</f>
        <v>60564.000000000007</v>
      </c>
    </row>
    <row r="267" spans="1:8" x14ac:dyDescent="0.7">
      <c r="A267" s="2"/>
      <c r="B267" s="7" t="s">
        <v>80</v>
      </c>
      <c r="C267" s="1">
        <f>SUM(C259:C265)</f>
        <v>27</v>
      </c>
      <c r="D267" s="3"/>
      <c r="E267" s="1" t="s">
        <v>8</v>
      </c>
      <c r="F267" s="1"/>
      <c r="G267" s="5"/>
      <c r="H267" s="5">
        <f>H259+H260+H261+H262+H263+H264+H265+H266</f>
        <v>925764</v>
      </c>
    </row>
    <row r="268" spans="1:8" x14ac:dyDescent="0.7">
      <c r="D268" s="4"/>
      <c r="E268" s="1" t="s">
        <v>9</v>
      </c>
      <c r="F268" s="1"/>
      <c r="G268" s="5"/>
      <c r="H268" s="5">
        <f t="shared" ref="H268" si="41">H267*0.1</f>
        <v>92576.400000000009</v>
      </c>
    </row>
    <row r="269" spans="1:8" x14ac:dyDescent="0.7">
      <c r="D269" s="4"/>
      <c r="E269" s="1" t="s">
        <v>10</v>
      </c>
      <c r="F269" s="1"/>
      <c r="G269" s="5"/>
      <c r="H269" s="5">
        <f t="shared" ref="H269" si="42">H267+H268</f>
        <v>1018340.4</v>
      </c>
    </row>
    <row r="271" spans="1:8" x14ac:dyDescent="0.7">
      <c r="A271" s="1" t="s">
        <v>4</v>
      </c>
      <c r="B271" s="1" t="s">
        <v>0</v>
      </c>
      <c r="C271" s="1" t="s">
        <v>1</v>
      </c>
      <c r="D271" s="1" t="s">
        <v>6</v>
      </c>
      <c r="E271" s="1" t="s">
        <v>7</v>
      </c>
      <c r="F271" s="1" t="s">
        <v>165</v>
      </c>
      <c r="G271" s="5"/>
      <c r="H271" s="1" t="s">
        <v>3</v>
      </c>
    </row>
    <row r="272" spans="1:8" x14ac:dyDescent="0.7">
      <c r="A272" s="1" t="s">
        <v>194</v>
      </c>
      <c r="B272" s="1" t="s">
        <v>187</v>
      </c>
      <c r="C272" s="1">
        <v>5</v>
      </c>
      <c r="D272" s="1">
        <v>6</v>
      </c>
      <c r="E272" s="1"/>
      <c r="F272" s="1">
        <v>2</v>
      </c>
      <c r="G272" s="5">
        <f>3500*D272+4900*E272+3500*F272</f>
        <v>28000</v>
      </c>
      <c r="H272" s="5">
        <f t="shared" ref="H272:H277" si="43">G272*C272</f>
        <v>140000</v>
      </c>
    </row>
    <row r="273" spans="1:8" x14ac:dyDescent="0.7">
      <c r="A273" s="1"/>
      <c r="B273" s="1" t="s">
        <v>188</v>
      </c>
      <c r="C273" s="1">
        <v>1</v>
      </c>
      <c r="D273" s="1">
        <v>10</v>
      </c>
      <c r="E273" s="1"/>
      <c r="F273" s="1"/>
      <c r="G273" s="5">
        <f>3500*D273+4900*E273</f>
        <v>35000</v>
      </c>
      <c r="H273" s="5">
        <f t="shared" si="43"/>
        <v>35000</v>
      </c>
    </row>
    <row r="274" spans="1:8" x14ac:dyDescent="0.7">
      <c r="A274" s="1"/>
      <c r="B274" s="1" t="s">
        <v>195</v>
      </c>
      <c r="C274" s="1">
        <v>1</v>
      </c>
      <c r="D274" s="1">
        <v>6</v>
      </c>
      <c r="E274" s="1">
        <v>1</v>
      </c>
      <c r="F274" s="1">
        <v>1</v>
      </c>
      <c r="G274" s="5">
        <f>3500*D274+4900*E274+3500*F274</f>
        <v>29400</v>
      </c>
      <c r="H274" s="5">
        <f t="shared" si="43"/>
        <v>29400</v>
      </c>
    </row>
    <row r="275" spans="1:8" x14ac:dyDescent="0.7">
      <c r="A275" s="1"/>
      <c r="B275" s="1"/>
      <c r="C275" s="1"/>
      <c r="D275" s="1"/>
      <c r="E275" s="1"/>
      <c r="F275" s="1"/>
      <c r="G275" s="5">
        <f>4000*D275+5600*E275</f>
        <v>0</v>
      </c>
      <c r="H275" s="5">
        <f>G275*C275</f>
        <v>0</v>
      </c>
    </row>
    <row r="276" spans="1:8" x14ac:dyDescent="0.7">
      <c r="A276" s="1"/>
      <c r="B276" s="1" t="s">
        <v>186</v>
      </c>
      <c r="C276" s="1">
        <v>2</v>
      </c>
      <c r="D276" s="1">
        <v>6</v>
      </c>
      <c r="E276" s="1"/>
      <c r="F276" s="1">
        <v>2</v>
      </c>
      <c r="G276" s="5">
        <f>4000*D276+5600*E276+4000*F276</f>
        <v>32000</v>
      </c>
      <c r="H276" s="5">
        <f>G276*C276</f>
        <v>64000</v>
      </c>
    </row>
    <row r="277" spans="1:8" x14ac:dyDescent="0.7">
      <c r="A277" s="1"/>
      <c r="B277" s="1"/>
      <c r="C277" s="1"/>
      <c r="D277" s="1"/>
      <c r="E277" s="1"/>
      <c r="F277" s="1"/>
      <c r="G277" s="5">
        <f>4000*D277+5600*E277</f>
        <v>0</v>
      </c>
      <c r="H277" s="5">
        <f t="shared" si="43"/>
        <v>0</v>
      </c>
    </row>
    <row r="278" spans="1:8" x14ac:dyDescent="0.7">
      <c r="A278" s="1"/>
      <c r="B278" s="1" t="s">
        <v>249</v>
      </c>
      <c r="C278" s="1">
        <v>0.05</v>
      </c>
      <c r="D278" s="1"/>
      <c r="E278" s="1"/>
      <c r="F278" s="1"/>
      <c r="G278" s="5"/>
      <c r="H278" s="5">
        <f>(H272+H273+H274+H275+H276+H277)*C278</f>
        <v>13420</v>
      </c>
    </row>
    <row r="279" spans="1:8" x14ac:dyDescent="0.7">
      <c r="A279" s="2"/>
      <c r="B279" s="7" t="s">
        <v>80</v>
      </c>
      <c r="C279" s="1">
        <f>SUM(C272:C277)</f>
        <v>9</v>
      </c>
      <c r="D279" s="3"/>
      <c r="E279" s="1" t="s">
        <v>8</v>
      </c>
      <c r="F279" s="1"/>
      <c r="G279" s="5"/>
      <c r="H279" s="5">
        <f t="shared" ref="H279" si="44">H272+H273+H274+H275+H276+H277+H278</f>
        <v>281820</v>
      </c>
    </row>
    <row r="280" spans="1:8" x14ac:dyDescent="0.7">
      <c r="D280" s="4"/>
      <c r="E280" s="1" t="s">
        <v>9</v>
      </c>
      <c r="F280" s="1"/>
      <c r="G280" s="5"/>
      <c r="H280" s="5">
        <f t="shared" ref="H280" si="45">H279*0.1</f>
        <v>28182</v>
      </c>
    </row>
    <row r="281" spans="1:8" x14ac:dyDescent="0.7">
      <c r="D281" s="4"/>
      <c r="E281" s="1" t="s">
        <v>10</v>
      </c>
      <c r="F281" s="1"/>
      <c r="G281" s="5"/>
      <c r="H281" s="5">
        <f t="shared" ref="H281" si="46">H279+H280</f>
        <v>310002</v>
      </c>
    </row>
    <row r="283" spans="1:8" x14ac:dyDescent="0.7">
      <c r="A283" s="1" t="s">
        <v>4</v>
      </c>
      <c r="B283" s="1" t="s">
        <v>0</v>
      </c>
      <c r="C283" s="1" t="s">
        <v>1</v>
      </c>
      <c r="D283" s="1" t="s">
        <v>6</v>
      </c>
      <c r="E283" s="1" t="s">
        <v>7</v>
      </c>
      <c r="F283" s="1" t="s">
        <v>165</v>
      </c>
      <c r="G283" s="5"/>
      <c r="H283" s="1" t="s">
        <v>3</v>
      </c>
    </row>
    <row r="284" spans="1:8" x14ac:dyDescent="0.7">
      <c r="A284" s="1" t="s">
        <v>192</v>
      </c>
      <c r="B284" s="1" t="s">
        <v>64</v>
      </c>
      <c r="C284" s="1">
        <v>4</v>
      </c>
      <c r="D284" s="1">
        <v>7</v>
      </c>
      <c r="E284" s="1"/>
      <c r="F284" s="1">
        <v>1</v>
      </c>
      <c r="G284" s="5">
        <f>3500*D284+4900*E284+3500*F284</f>
        <v>28000</v>
      </c>
      <c r="H284" s="5">
        <f t="shared" ref="H284:H289" si="47">G284*C284</f>
        <v>112000</v>
      </c>
    </row>
    <row r="285" spans="1:8" x14ac:dyDescent="0.7">
      <c r="A285" s="1"/>
      <c r="B285" s="1" t="s">
        <v>193</v>
      </c>
      <c r="C285" s="1">
        <v>2</v>
      </c>
      <c r="D285" s="1">
        <v>6</v>
      </c>
      <c r="E285" s="1"/>
      <c r="F285" s="1">
        <v>2</v>
      </c>
      <c r="G285" s="5">
        <f>3500*D285+4900*E285+3500*F285</f>
        <v>28000</v>
      </c>
      <c r="H285" s="5">
        <f t="shared" si="47"/>
        <v>56000</v>
      </c>
    </row>
    <row r="286" spans="1:8" x14ac:dyDescent="0.7">
      <c r="A286" s="1"/>
      <c r="B286" s="1"/>
      <c r="C286" s="1"/>
      <c r="D286" s="1"/>
      <c r="E286" s="1"/>
      <c r="F286" s="1"/>
      <c r="G286" s="5">
        <f>3500*D286+4900*E286</f>
        <v>0</v>
      </c>
      <c r="H286" s="5">
        <f t="shared" si="47"/>
        <v>0</v>
      </c>
    </row>
    <row r="287" spans="1:8" x14ac:dyDescent="0.7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47"/>
        <v>0</v>
      </c>
    </row>
    <row r="288" spans="1:8" x14ac:dyDescent="0.7">
      <c r="A288" s="1"/>
      <c r="B288" s="1"/>
      <c r="C288" s="1"/>
      <c r="D288" s="1"/>
      <c r="E288" s="1"/>
      <c r="F288" s="1"/>
      <c r="G288" s="5">
        <f>4000*D288+5600*E288</f>
        <v>0</v>
      </c>
      <c r="H288" s="5">
        <f t="shared" si="47"/>
        <v>0</v>
      </c>
    </row>
    <row r="289" spans="1:8" x14ac:dyDescent="0.7">
      <c r="A289" s="1"/>
      <c r="B289" s="1"/>
      <c r="C289" s="1"/>
      <c r="D289" s="1"/>
      <c r="E289" s="1"/>
      <c r="F289" s="1"/>
      <c r="G289" s="5">
        <f>4000*D289+5600*E289</f>
        <v>0</v>
      </c>
      <c r="H289" s="5">
        <f t="shared" si="47"/>
        <v>0</v>
      </c>
    </row>
    <row r="290" spans="1:8" x14ac:dyDescent="0.7">
      <c r="A290" s="1"/>
      <c r="B290" s="1" t="s">
        <v>249</v>
      </c>
      <c r="C290" s="1">
        <v>0.05</v>
      </c>
      <c r="D290" s="1"/>
      <c r="E290" s="1"/>
      <c r="F290" s="1"/>
      <c r="G290" s="5"/>
      <c r="H290" s="5">
        <f>(H284+H285+H286+H287+H288+H289)*C290</f>
        <v>8400</v>
      </c>
    </row>
    <row r="291" spans="1:8" x14ac:dyDescent="0.7">
      <c r="A291" s="2"/>
      <c r="B291" s="7" t="s">
        <v>80</v>
      </c>
      <c r="C291" s="1">
        <f>SUM(C284:C286)</f>
        <v>6</v>
      </c>
      <c r="D291" s="3"/>
      <c r="E291" s="1" t="s">
        <v>8</v>
      </c>
      <c r="F291" s="1"/>
      <c r="G291" s="5"/>
      <c r="H291" s="5">
        <f t="shared" ref="H291" si="48">H284+H285+H286+H287+H288+H289+H290</f>
        <v>176400</v>
      </c>
    </row>
    <row r="292" spans="1:8" x14ac:dyDescent="0.7">
      <c r="D292" s="4"/>
      <c r="E292" s="1" t="s">
        <v>9</v>
      </c>
      <c r="F292" s="1"/>
      <c r="G292" s="5"/>
      <c r="H292" s="5">
        <f t="shared" ref="H292" si="49">H291*0.1</f>
        <v>17640</v>
      </c>
    </row>
    <row r="293" spans="1:8" x14ac:dyDescent="0.7">
      <c r="D293" s="4"/>
      <c r="E293" s="1" t="s">
        <v>10</v>
      </c>
      <c r="F293" s="1"/>
      <c r="G293" s="5"/>
      <c r="H293" s="5">
        <f t="shared" ref="H293" si="50">H291+H292</f>
        <v>194040</v>
      </c>
    </row>
    <row r="295" spans="1:8" x14ac:dyDescent="0.7">
      <c r="A295" s="1" t="s">
        <v>4</v>
      </c>
      <c r="B295" s="1" t="s">
        <v>0</v>
      </c>
      <c r="C295" s="1" t="s">
        <v>1</v>
      </c>
      <c r="D295" s="1" t="s">
        <v>6</v>
      </c>
      <c r="E295" s="1" t="s">
        <v>7</v>
      </c>
      <c r="F295" s="1" t="s">
        <v>165</v>
      </c>
      <c r="G295" s="5"/>
      <c r="H295" s="1" t="s">
        <v>3</v>
      </c>
    </row>
    <row r="296" spans="1:8" x14ac:dyDescent="0.7">
      <c r="A296" s="1" t="s">
        <v>57</v>
      </c>
      <c r="B296" s="1" t="s">
        <v>64</v>
      </c>
      <c r="C296" s="1">
        <v>7</v>
      </c>
      <c r="D296" s="1">
        <v>7</v>
      </c>
      <c r="E296" s="1"/>
      <c r="F296" s="1">
        <v>1</v>
      </c>
      <c r="G296" s="5">
        <f>3500*D296+4900*E296+3500*F296</f>
        <v>28000</v>
      </c>
      <c r="H296" s="5">
        <f t="shared" ref="H296:H301" si="51">G296*C296</f>
        <v>196000</v>
      </c>
    </row>
    <row r="297" spans="1:8" x14ac:dyDescent="0.7">
      <c r="A297" s="1"/>
      <c r="B297" s="1"/>
      <c r="C297" s="1"/>
      <c r="D297" s="1"/>
      <c r="E297" s="1"/>
      <c r="F297" s="1"/>
      <c r="G297" s="5">
        <f>3500*D297+4900*E297</f>
        <v>0</v>
      </c>
      <c r="H297" s="5">
        <f t="shared" si="51"/>
        <v>0</v>
      </c>
    </row>
    <row r="298" spans="1:8" x14ac:dyDescent="0.7">
      <c r="A298" s="1"/>
      <c r="B298" s="1"/>
      <c r="C298" s="1"/>
      <c r="D298" s="1"/>
      <c r="E298" s="1"/>
      <c r="F298" s="1"/>
      <c r="G298" s="5">
        <f>3500*D298+4900*E298</f>
        <v>0</v>
      </c>
      <c r="H298" s="5">
        <f t="shared" si="51"/>
        <v>0</v>
      </c>
    </row>
    <row r="299" spans="1:8" x14ac:dyDescent="0.7">
      <c r="A299" s="1"/>
      <c r="B299" s="1" t="s">
        <v>66</v>
      </c>
      <c r="C299" s="1">
        <v>1</v>
      </c>
      <c r="D299" s="1">
        <v>7</v>
      </c>
      <c r="E299" s="1"/>
      <c r="F299" s="1">
        <v>1</v>
      </c>
      <c r="G299" s="5">
        <f>4000*D299+5600*E299+4000*F299</f>
        <v>32000</v>
      </c>
      <c r="H299" s="5">
        <f t="shared" si="51"/>
        <v>32000</v>
      </c>
    </row>
    <row r="300" spans="1:8" x14ac:dyDescent="0.7">
      <c r="A300" s="1"/>
      <c r="B300" s="1"/>
      <c r="C300" s="1"/>
      <c r="D300" s="1"/>
      <c r="E300" s="1"/>
      <c r="F300" s="1"/>
      <c r="G300" s="5">
        <f>4000*D300+5600*E300</f>
        <v>0</v>
      </c>
      <c r="H300" s="5">
        <f t="shared" si="51"/>
        <v>0</v>
      </c>
    </row>
    <row r="301" spans="1:8" x14ac:dyDescent="0.7">
      <c r="A301" s="1"/>
      <c r="B301" s="1"/>
      <c r="C301" s="1"/>
      <c r="D301" s="1"/>
      <c r="E301" s="1"/>
      <c r="F301" s="1"/>
      <c r="G301" s="5">
        <f>4000*D301+5600*E301</f>
        <v>0</v>
      </c>
      <c r="H301" s="5">
        <f t="shared" si="51"/>
        <v>0</v>
      </c>
    </row>
    <row r="302" spans="1:8" x14ac:dyDescent="0.7">
      <c r="A302" s="1"/>
      <c r="B302" s="1" t="s">
        <v>249</v>
      </c>
      <c r="C302" s="1">
        <v>0.04</v>
      </c>
      <c r="D302" s="1"/>
      <c r="E302" s="1"/>
      <c r="F302" s="1"/>
      <c r="G302" s="5"/>
      <c r="H302" s="5">
        <f>(H296+H297+H298+H299+H300+H301)*C302</f>
        <v>9120</v>
      </c>
    </row>
    <row r="303" spans="1:8" x14ac:dyDescent="0.7">
      <c r="A303" s="2"/>
      <c r="B303" s="7" t="s">
        <v>80</v>
      </c>
      <c r="C303" s="1">
        <f>SUM(C296:C301)</f>
        <v>8</v>
      </c>
      <c r="D303" s="3"/>
      <c r="E303" s="1" t="s">
        <v>8</v>
      </c>
      <c r="F303" s="1"/>
      <c r="G303" s="5"/>
      <c r="H303" s="5">
        <f t="shared" ref="H303" si="52">H296+H297+H298+H299+H300+H301+H302</f>
        <v>237120</v>
      </c>
    </row>
    <row r="304" spans="1:8" x14ac:dyDescent="0.7">
      <c r="D304" s="4"/>
      <c r="E304" s="1" t="s">
        <v>9</v>
      </c>
      <c r="F304" s="1"/>
      <c r="G304" s="5"/>
      <c r="H304" s="5">
        <f t="shared" ref="H304" si="53">H303*0.1</f>
        <v>23712</v>
      </c>
    </row>
    <row r="305" spans="1:8" x14ac:dyDescent="0.7">
      <c r="D305" s="4"/>
      <c r="E305" s="1" t="s">
        <v>10</v>
      </c>
      <c r="F305" s="1"/>
      <c r="G305" s="5"/>
      <c r="H305" s="5">
        <f t="shared" ref="H305" si="54">H303+H304</f>
        <v>260832</v>
      </c>
    </row>
    <row r="307" spans="1:8" x14ac:dyDescent="0.7">
      <c r="A307" s="1" t="s">
        <v>4</v>
      </c>
      <c r="B307" s="1" t="s">
        <v>0</v>
      </c>
      <c r="C307" s="1" t="s">
        <v>1</v>
      </c>
      <c r="D307" s="1" t="s">
        <v>6</v>
      </c>
      <c r="E307" s="1" t="s">
        <v>7</v>
      </c>
      <c r="F307" s="1" t="s">
        <v>165</v>
      </c>
      <c r="G307" s="5"/>
      <c r="H307" s="1" t="s">
        <v>3</v>
      </c>
    </row>
    <row r="308" spans="1:8" x14ac:dyDescent="0.7">
      <c r="A308" s="1" t="s">
        <v>58</v>
      </c>
      <c r="B308" s="1" t="s">
        <v>38</v>
      </c>
      <c r="C308" s="1">
        <v>11</v>
      </c>
      <c r="D308" s="1">
        <v>7</v>
      </c>
      <c r="E308" s="1">
        <v>0.5</v>
      </c>
      <c r="F308" s="1">
        <v>0.5</v>
      </c>
      <c r="G308" s="5">
        <f>3500*D308+4900*E308+3500*F308</f>
        <v>28700</v>
      </c>
      <c r="H308" s="5">
        <f t="shared" ref="H308:H313" si="55">G308*C308</f>
        <v>315700</v>
      </c>
    </row>
    <row r="309" spans="1:8" x14ac:dyDescent="0.7">
      <c r="A309" s="1"/>
      <c r="B309" s="1"/>
      <c r="C309" s="1"/>
      <c r="D309" s="1"/>
      <c r="E309" s="1"/>
      <c r="F309" s="1"/>
      <c r="G309" s="5">
        <f>3500*D309+4900*E309</f>
        <v>0</v>
      </c>
      <c r="H309" s="5">
        <f t="shared" si="55"/>
        <v>0</v>
      </c>
    </row>
    <row r="310" spans="1:8" x14ac:dyDescent="0.7">
      <c r="A310" s="1"/>
      <c r="B310" s="1"/>
      <c r="C310" s="1"/>
      <c r="D310" s="1"/>
      <c r="E310" s="1"/>
      <c r="F310" s="1"/>
      <c r="G310" s="5">
        <f>3500*D310+4900*E310</f>
        <v>0</v>
      </c>
      <c r="H310" s="5">
        <f t="shared" si="55"/>
        <v>0</v>
      </c>
    </row>
    <row r="311" spans="1:8" x14ac:dyDescent="0.7">
      <c r="A311" s="1"/>
      <c r="B311" s="1" t="s">
        <v>59</v>
      </c>
      <c r="C311" s="1">
        <v>1</v>
      </c>
      <c r="D311" s="1">
        <v>7</v>
      </c>
      <c r="E311" s="1">
        <v>0.5</v>
      </c>
      <c r="F311" s="1">
        <v>0.5</v>
      </c>
      <c r="G311" s="5">
        <f>4000*D311+5600*E311+4000*F311</f>
        <v>32800</v>
      </c>
      <c r="H311" s="5">
        <f t="shared" si="55"/>
        <v>32800</v>
      </c>
    </row>
    <row r="312" spans="1:8" x14ac:dyDescent="0.7">
      <c r="A312" s="1"/>
      <c r="B312" s="1" t="s">
        <v>48</v>
      </c>
      <c r="C312" s="1">
        <v>1</v>
      </c>
      <c r="D312" s="1">
        <v>7</v>
      </c>
      <c r="E312" s="1">
        <v>1</v>
      </c>
      <c r="F312" s="1"/>
      <c r="G312" s="5">
        <f>4000*D312+5600*E312</f>
        <v>33600</v>
      </c>
      <c r="H312" s="5">
        <f t="shared" si="55"/>
        <v>33600</v>
      </c>
    </row>
    <row r="313" spans="1:8" x14ac:dyDescent="0.7">
      <c r="A313" s="1"/>
      <c r="B313" s="1"/>
      <c r="C313" s="1"/>
      <c r="D313" s="1"/>
      <c r="E313" s="1"/>
      <c r="F313" s="1"/>
      <c r="G313" s="5">
        <f>4000*D313+5600*E313</f>
        <v>0</v>
      </c>
      <c r="H313" s="5">
        <f t="shared" si="55"/>
        <v>0</v>
      </c>
    </row>
    <row r="314" spans="1:8" x14ac:dyDescent="0.7">
      <c r="A314" s="1"/>
      <c r="B314" s="1" t="s">
        <v>249</v>
      </c>
      <c r="C314" s="1">
        <v>7.0000000000000007E-2</v>
      </c>
      <c r="D314" s="1"/>
      <c r="E314" s="1"/>
      <c r="F314" s="1"/>
      <c r="G314" s="5"/>
      <c r="H314" s="5">
        <f>(H308+H309+H310+H311+H312+H313)*C314</f>
        <v>26747.000000000004</v>
      </c>
    </row>
    <row r="315" spans="1:8" x14ac:dyDescent="0.7">
      <c r="A315" s="2"/>
      <c r="B315" s="7" t="s">
        <v>80</v>
      </c>
      <c r="C315" s="1">
        <f>SUM(C308:C313)</f>
        <v>13</v>
      </c>
      <c r="D315" s="3"/>
      <c r="E315" s="1" t="s">
        <v>8</v>
      </c>
      <c r="F315" s="1"/>
      <c r="G315" s="5"/>
      <c r="H315" s="5">
        <f t="shared" ref="H315" si="56">H308+H309+H310+H311+H312+H313+H314</f>
        <v>408847</v>
      </c>
    </row>
    <row r="316" spans="1:8" x14ac:dyDescent="0.7">
      <c r="D316" s="4"/>
      <c r="E316" s="1" t="s">
        <v>9</v>
      </c>
      <c r="F316" s="1"/>
      <c r="G316" s="5"/>
      <c r="H316" s="5">
        <f t="shared" ref="H316" si="57">H315*0.1</f>
        <v>40884.700000000004</v>
      </c>
    </row>
    <row r="317" spans="1:8" x14ac:dyDescent="0.7">
      <c r="D317" s="4"/>
      <c r="E317" s="1" t="s">
        <v>10</v>
      </c>
      <c r="F317" s="1"/>
      <c r="G317" s="5"/>
      <c r="H317" s="5">
        <f t="shared" ref="H317" si="58">H315+H316</f>
        <v>449731.7</v>
      </c>
    </row>
    <row r="319" spans="1:8" x14ac:dyDescent="0.7">
      <c r="A319" s="1" t="s">
        <v>4</v>
      </c>
      <c r="B319" s="1" t="s">
        <v>0</v>
      </c>
      <c r="C319" s="1" t="s">
        <v>1</v>
      </c>
      <c r="D319" s="1" t="s">
        <v>6</v>
      </c>
      <c r="E319" s="1" t="s">
        <v>7</v>
      </c>
      <c r="F319" s="1" t="s">
        <v>165</v>
      </c>
      <c r="G319" s="5"/>
      <c r="H319" s="1" t="s">
        <v>3</v>
      </c>
    </row>
    <row r="320" spans="1:8" x14ac:dyDescent="0.7">
      <c r="A320" s="1" t="s">
        <v>190</v>
      </c>
      <c r="B320" s="1" t="s">
        <v>152</v>
      </c>
      <c r="C320" s="1">
        <v>2</v>
      </c>
      <c r="D320" s="1">
        <v>8</v>
      </c>
      <c r="E320" s="1"/>
      <c r="F320" s="1"/>
      <c r="G320" s="5">
        <f>3500*D320+4900*E320+3500*F320</f>
        <v>28000</v>
      </c>
      <c r="H320" s="5">
        <f t="shared" ref="H320:H325" si="59">G320*C320</f>
        <v>56000</v>
      </c>
    </row>
    <row r="321" spans="1:8" x14ac:dyDescent="0.7">
      <c r="A321" s="1"/>
      <c r="B321" s="1"/>
      <c r="C321" s="1"/>
      <c r="D321" s="1"/>
      <c r="E321" s="1"/>
      <c r="F321" s="1"/>
      <c r="G321" s="5">
        <f>3500*D321+4900*E321+3500*F321</f>
        <v>0</v>
      </c>
      <c r="H321" s="5">
        <f t="shared" si="59"/>
        <v>0</v>
      </c>
    </row>
    <row r="322" spans="1:8" x14ac:dyDescent="0.7">
      <c r="A322" s="1"/>
      <c r="B322" s="1" t="s">
        <v>191</v>
      </c>
      <c r="C322" s="1">
        <v>1</v>
      </c>
      <c r="D322" s="1">
        <v>8</v>
      </c>
      <c r="E322" s="1"/>
      <c r="F322" s="1"/>
      <c r="G322" s="5">
        <f>4000*D322+5600*E322</f>
        <v>32000</v>
      </c>
      <c r="H322" s="5">
        <f t="shared" si="59"/>
        <v>32000</v>
      </c>
    </row>
    <row r="323" spans="1:8" x14ac:dyDescent="0.7">
      <c r="A323" s="1"/>
      <c r="B323" s="1"/>
      <c r="C323" s="1"/>
      <c r="D323" s="1"/>
      <c r="E323" s="1"/>
      <c r="F323" s="1"/>
      <c r="G323" s="5">
        <f>4000*D323+5600*E323</f>
        <v>0</v>
      </c>
      <c r="H323" s="5">
        <f t="shared" si="59"/>
        <v>0</v>
      </c>
    </row>
    <row r="324" spans="1:8" x14ac:dyDescent="0.7">
      <c r="A324" s="1"/>
      <c r="B324" s="1"/>
      <c r="C324" s="1"/>
      <c r="D324" s="1"/>
      <c r="E324" s="1"/>
      <c r="F324" s="1"/>
      <c r="G324" s="5">
        <f>4000*D324+5600*E324+4000*F324</f>
        <v>0</v>
      </c>
      <c r="H324" s="5">
        <f t="shared" si="59"/>
        <v>0</v>
      </c>
    </row>
    <row r="325" spans="1:8" x14ac:dyDescent="0.7">
      <c r="A325" s="1"/>
      <c r="B325" s="1"/>
      <c r="C325" s="1"/>
      <c r="D325" s="1"/>
      <c r="E325" s="1"/>
      <c r="F325" s="1"/>
      <c r="G325" s="5">
        <f>4000*D325+5600*E325</f>
        <v>0</v>
      </c>
      <c r="H325" s="5">
        <f t="shared" si="59"/>
        <v>0</v>
      </c>
    </row>
    <row r="326" spans="1:8" x14ac:dyDescent="0.7">
      <c r="A326" s="1"/>
      <c r="B326" s="1" t="s">
        <v>249</v>
      </c>
      <c r="C326" s="1">
        <v>0.05</v>
      </c>
      <c r="D326" s="1"/>
      <c r="E326" s="1"/>
      <c r="F326" s="1"/>
      <c r="G326" s="5"/>
      <c r="H326" s="5">
        <f>(H320+H321+H322+H323+H324+H325)*C326</f>
        <v>4400</v>
      </c>
    </row>
    <row r="327" spans="1:8" x14ac:dyDescent="0.7">
      <c r="A327" s="2"/>
      <c r="B327" s="7" t="s">
        <v>80</v>
      </c>
      <c r="C327" s="1">
        <f>SUM(C320:C322)</f>
        <v>3</v>
      </c>
      <c r="D327" s="3"/>
      <c r="E327" s="1" t="s">
        <v>8</v>
      </c>
      <c r="F327" s="1"/>
      <c r="G327" s="5"/>
      <c r="H327" s="5">
        <f t="shared" ref="H327" si="60">H320+H321+H322+H323+H324+H325+H326</f>
        <v>92400</v>
      </c>
    </row>
    <row r="328" spans="1:8" x14ac:dyDescent="0.7">
      <c r="D328" s="4"/>
      <c r="E328" s="1" t="s">
        <v>9</v>
      </c>
      <c r="F328" s="1"/>
      <c r="G328" s="5"/>
      <c r="H328" s="5">
        <f t="shared" ref="H328" si="61">H327*0.1</f>
        <v>9240</v>
      </c>
    </row>
    <row r="329" spans="1:8" x14ac:dyDescent="0.7">
      <c r="D329" s="4"/>
      <c r="E329" s="1" t="s">
        <v>10</v>
      </c>
      <c r="F329" s="1"/>
      <c r="G329" s="5"/>
      <c r="H329" s="5">
        <f t="shared" ref="H329" si="62">H327+H328</f>
        <v>101640</v>
      </c>
    </row>
    <row r="331" spans="1:8" x14ac:dyDescent="0.7">
      <c r="A331" s="1" t="s">
        <v>4</v>
      </c>
      <c r="B331" s="1" t="s">
        <v>0</v>
      </c>
      <c r="C331" s="1" t="s">
        <v>1</v>
      </c>
      <c r="D331" s="1" t="s">
        <v>6</v>
      </c>
      <c r="E331" s="1" t="s">
        <v>7</v>
      </c>
      <c r="F331" s="1" t="s">
        <v>165</v>
      </c>
      <c r="G331" s="5"/>
      <c r="H331" s="1" t="s">
        <v>3</v>
      </c>
    </row>
    <row r="332" spans="1:8" x14ac:dyDescent="0.7">
      <c r="A332" s="1" t="s">
        <v>63</v>
      </c>
      <c r="B332" s="1" t="s">
        <v>143</v>
      </c>
      <c r="C332" s="1">
        <v>6</v>
      </c>
      <c r="D332" s="1">
        <v>7</v>
      </c>
      <c r="E332" s="1">
        <v>1</v>
      </c>
      <c r="F332" s="1"/>
      <c r="G332" s="5">
        <f>3500*D332+4900*E332+3500*F332</f>
        <v>29400</v>
      </c>
      <c r="H332" s="5">
        <f t="shared" ref="H332:H337" si="63">G332*C332</f>
        <v>176400</v>
      </c>
    </row>
    <row r="333" spans="1:8" x14ac:dyDescent="0.7">
      <c r="A333" s="1"/>
      <c r="B333" s="1"/>
      <c r="C333" s="1"/>
      <c r="D333" s="1"/>
      <c r="E333" s="1"/>
      <c r="F333" s="1"/>
      <c r="G333" s="5">
        <f>3500*D333+4900*E333+3500*F333</f>
        <v>0</v>
      </c>
      <c r="H333" s="5">
        <f t="shared" si="63"/>
        <v>0</v>
      </c>
    </row>
    <row r="334" spans="1:8" x14ac:dyDescent="0.7">
      <c r="A334" s="1"/>
      <c r="B334" s="1"/>
      <c r="C334" s="1"/>
      <c r="D334" s="1"/>
      <c r="E334" s="1"/>
      <c r="F334" s="1"/>
      <c r="G334" s="5">
        <f>3500*D334+4900*E334</f>
        <v>0</v>
      </c>
      <c r="H334" s="5">
        <f t="shared" si="63"/>
        <v>0</v>
      </c>
    </row>
    <row r="335" spans="1:8" x14ac:dyDescent="0.7">
      <c r="A335" s="1"/>
      <c r="B335" s="1" t="s">
        <v>48</v>
      </c>
      <c r="C335" s="1">
        <v>1</v>
      </c>
      <c r="D335" s="1">
        <v>7</v>
      </c>
      <c r="E335" s="1">
        <v>1</v>
      </c>
      <c r="F335" s="1"/>
      <c r="G335" s="5">
        <f>4000*D335+5600*E335+4000*F335</f>
        <v>33600</v>
      </c>
      <c r="H335" s="5">
        <f t="shared" si="63"/>
        <v>33600</v>
      </c>
    </row>
    <row r="336" spans="1:8" x14ac:dyDescent="0.7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63"/>
        <v>0</v>
      </c>
    </row>
    <row r="337" spans="1:8" x14ac:dyDescent="0.7">
      <c r="A337" s="1"/>
      <c r="B337" s="1"/>
      <c r="C337" s="1"/>
      <c r="D337" s="1"/>
      <c r="E337" s="1"/>
      <c r="F337" s="1"/>
      <c r="G337" s="5">
        <f>4000*D337+5600*E337</f>
        <v>0</v>
      </c>
      <c r="H337" s="5">
        <f t="shared" si="63"/>
        <v>0</v>
      </c>
    </row>
    <row r="338" spans="1:8" x14ac:dyDescent="0.7">
      <c r="A338" s="1"/>
      <c r="B338" s="1" t="s">
        <v>249</v>
      </c>
      <c r="C338" s="1">
        <v>0.03</v>
      </c>
      <c r="D338" s="1"/>
      <c r="E338" s="1"/>
      <c r="F338" s="1"/>
      <c r="G338" s="5"/>
      <c r="H338" s="5">
        <f>(H332+H333+H334+H335+H336+H337)*C338</f>
        <v>6300</v>
      </c>
    </row>
    <row r="339" spans="1:8" x14ac:dyDescent="0.7">
      <c r="A339" s="2"/>
      <c r="B339" s="7" t="s">
        <v>80</v>
      </c>
      <c r="C339" s="1">
        <f>SUM(C332:C337)</f>
        <v>7</v>
      </c>
      <c r="D339" s="3"/>
      <c r="E339" s="1" t="s">
        <v>8</v>
      </c>
      <c r="F339" s="1"/>
      <c r="G339" s="5"/>
      <c r="H339" s="5">
        <f t="shared" ref="H339" si="64">H332+H333+H334+H335+H336+H337+H338</f>
        <v>216300</v>
      </c>
    </row>
    <row r="340" spans="1:8" x14ac:dyDescent="0.7">
      <c r="D340" s="4"/>
      <c r="E340" s="1" t="s">
        <v>9</v>
      </c>
      <c r="F340" s="1"/>
      <c r="G340" s="5"/>
      <c r="H340" s="5">
        <f t="shared" ref="H340" si="65">H339*0.1</f>
        <v>21630</v>
      </c>
    </row>
    <row r="341" spans="1:8" x14ac:dyDescent="0.7">
      <c r="D341" s="4"/>
      <c r="E341" s="1" t="s">
        <v>10</v>
      </c>
      <c r="F341" s="1"/>
      <c r="G341" s="5"/>
      <c r="H341" s="5">
        <f t="shared" ref="H341" si="66">H339+H340</f>
        <v>237930</v>
      </c>
    </row>
    <row r="343" spans="1:8" x14ac:dyDescent="0.7">
      <c r="A343" s="1" t="s">
        <v>4</v>
      </c>
      <c r="B343" s="1" t="s">
        <v>0</v>
      </c>
      <c r="C343" s="1" t="s">
        <v>1</v>
      </c>
      <c r="D343" s="1" t="s">
        <v>6</v>
      </c>
      <c r="E343" s="1" t="s">
        <v>7</v>
      </c>
      <c r="F343" s="1" t="s">
        <v>165</v>
      </c>
      <c r="G343" s="5"/>
      <c r="H343" s="1" t="s">
        <v>3</v>
      </c>
    </row>
    <row r="344" spans="1:8" x14ac:dyDescent="0.7">
      <c r="A344" s="1" t="s">
        <v>65</v>
      </c>
      <c r="B344" s="1" t="s">
        <v>24</v>
      </c>
      <c r="C344" s="1">
        <v>13</v>
      </c>
      <c r="D344" s="1">
        <v>7</v>
      </c>
      <c r="E344" s="1"/>
      <c r="F344" s="1">
        <v>1</v>
      </c>
      <c r="G344" s="5">
        <f>3500*D344+4900*E344+3500*F344</f>
        <v>28000</v>
      </c>
      <c r="H344" s="5">
        <f t="shared" ref="H344:H349" si="67">G344*C344</f>
        <v>364000</v>
      </c>
    </row>
    <row r="345" spans="1:8" x14ac:dyDescent="0.7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67"/>
        <v>0</v>
      </c>
    </row>
    <row r="346" spans="1:8" x14ac:dyDescent="0.7">
      <c r="A346" s="1"/>
      <c r="B346" s="1"/>
      <c r="C346" s="1"/>
      <c r="D346" s="1"/>
      <c r="E346" s="1"/>
      <c r="F346" s="1"/>
      <c r="G346" s="5">
        <f>3500*D346+4900*E346</f>
        <v>0</v>
      </c>
      <c r="H346" s="5">
        <f t="shared" si="67"/>
        <v>0</v>
      </c>
    </row>
    <row r="347" spans="1:8" x14ac:dyDescent="0.7">
      <c r="A347" s="1"/>
      <c r="B347" s="1" t="s">
        <v>66</v>
      </c>
      <c r="C347" s="1">
        <v>2</v>
      </c>
      <c r="D347" s="1">
        <v>7</v>
      </c>
      <c r="E347" s="1"/>
      <c r="F347" s="1">
        <v>1</v>
      </c>
      <c r="G347" s="5">
        <f>4000*D347+5600*E347+4000*F347</f>
        <v>32000</v>
      </c>
      <c r="H347" s="5">
        <f t="shared" si="67"/>
        <v>64000</v>
      </c>
    </row>
    <row r="348" spans="1:8" x14ac:dyDescent="0.7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67"/>
        <v>0</v>
      </c>
    </row>
    <row r="349" spans="1:8" x14ac:dyDescent="0.7">
      <c r="A349" s="1"/>
      <c r="B349" s="1"/>
      <c r="C349" s="1"/>
      <c r="D349" s="1"/>
      <c r="E349" s="1"/>
      <c r="F349" s="1"/>
      <c r="G349" s="5">
        <f>4000*D349+5600*E349</f>
        <v>0</v>
      </c>
      <c r="H349" s="5">
        <f t="shared" si="67"/>
        <v>0</v>
      </c>
    </row>
    <row r="350" spans="1:8" x14ac:dyDescent="0.7">
      <c r="A350" s="1"/>
      <c r="B350" s="1" t="s">
        <v>249</v>
      </c>
      <c r="C350" s="1">
        <v>0.03</v>
      </c>
      <c r="D350" s="1"/>
      <c r="E350" s="1"/>
      <c r="F350" s="1"/>
      <c r="G350" s="5"/>
      <c r="H350" s="5">
        <f>(H344+H345+H346+H347+H348+H349)*C350</f>
        <v>12840</v>
      </c>
    </row>
    <row r="351" spans="1:8" x14ac:dyDescent="0.7">
      <c r="A351" s="2"/>
      <c r="B351" s="7" t="s">
        <v>80</v>
      </c>
      <c r="C351" s="1">
        <f>SUM(C344:C349)</f>
        <v>15</v>
      </c>
      <c r="D351" s="3"/>
      <c r="E351" s="1" t="s">
        <v>8</v>
      </c>
      <c r="F351" s="1"/>
      <c r="G351" s="5"/>
      <c r="H351" s="5">
        <f t="shared" ref="H351" si="68">H344+H345+H346+H347+H348+H349+H350</f>
        <v>440840</v>
      </c>
    </row>
    <row r="352" spans="1:8" x14ac:dyDescent="0.7">
      <c r="D352" s="4"/>
      <c r="E352" s="1" t="s">
        <v>9</v>
      </c>
      <c r="F352" s="1"/>
      <c r="G352" s="5"/>
      <c r="H352" s="5">
        <f t="shared" ref="H352" si="69">H351*0.1</f>
        <v>44084</v>
      </c>
    </row>
    <row r="353" spans="1:8" x14ac:dyDescent="0.7">
      <c r="D353" s="4"/>
      <c r="E353" s="1" t="s">
        <v>10</v>
      </c>
      <c r="F353" s="1"/>
      <c r="G353" s="5"/>
      <c r="H353" s="5">
        <f t="shared" ref="H353" si="70">H351+H352</f>
        <v>484924</v>
      </c>
    </row>
    <row r="355" spans="1:8" x14ac:dyDescent="0.7">
      <c r="A355" s="1" t="s">
        <v>4</v>
      </c>
      <c r="B355" s="1" t="s">
        <v>0</v>
      </c>
      <c r="C355" s="1" t="s">
        <v>1</v>
      </c>
      <c r="D355" s="1" t="s">
        <v>6</v>
      </c>
      <c r="E355" s="1" t="s">
        <v>7</v>
      </c>
      <c r="F355" s="1" t="s">
        <v>165</v>
      </c>
      <c r="G355" s="5"/>
      <c r="H355" s="1" t="s">
        <v>3</v>
      </c>
    </row>
    <row r="356" spans="1:8" x14ac:dyDescent="0.7">
      <c r="A356" s="1" t="s">
        <v>67</v>
      </c>
      <c r="B356" s="1" t="s">
        <v>13</v>
      </c>
      <c r="C356" s="1">
        <v>36</v>
      </c>
      <c r="D356" s="1">
        <v>7</v>
      </c>
      <c r="E356" s="1">
        <v>2</v>
      </c>
      <c r="F356" s="1"/>
      <c r="G356" s="5">
        <f>3500*D356+4900*E356</f>
        <v>34300</v>
      </c>
      <c r="H356" s="5">
        <f t="shared" ref="H356:H361" si="71">G356*C356</f>
        <v>1234800</v>
      </c>
    </row>
    <row r="357" spans="1:8" x14ac:dyDescent="0.7">
      <c r="A357" s="1"/>
      <c r="B357" s="1" t="s">
        <v>50</v>
      </c>
      <c r="C357" s="1">
        <v>11</v>
      </c>
      <c r="D357" s="1">
        <v>6</v>
      </c>
      <c r="E357" s="1">
        <v>2</v>
      </c>
      <c r="F357" s="1"/>
      <c r="G357" s="5">
        <f>3500*D357+4900*E357</f>
        <v>30800</v>
      </c>
      <c r="H357" s="5">
        <f t="shared" si="71"/>
        <v>338800</v>
      </c>
    </row>
    <row r="358" spans="1:8" x14ac:dyDescent="0.7">
      <c r="A358" s="1"/>
      <c r="B358" s="1"/>
      <c r="C358" s="1"/>
      <c r="D358" s="1"/>
      <c r="E358" s="1"/>
      <c r="F358" s="1"/>
      <c r="G358" s="5">
        <f>3500*D358+4900*E358</f>
        <v>0</v>
      </c>
      <c r="H358" s="5">
        <f t="shared" si="71"/>
        <v>0</v>
      </c>
    </row>
    <row r="359" spans="1:8" x14ac:dyDescent="0.7">
      <c r="A359" s="1"/>
      <c r="B359" s="1" t="s">
        <v>68</v>
      </c>
      <c r="C359" s="1">
        <v>1</v>
      </c>
      <c r="D359" s="1">
        <v>6</v>
      </c>
      <c r="E359" s="1">
        <v>2</v>
      </c>
      <c r="F359" s="1"/>
      <c r="G359" s="5">
        <f>4000*D359+5600*E359</f>
        <v>35200</v>
      </c>
      <c r="H359" s="5">
        <f t="shared" si="71"/>
        <v>35200</v>
      </c>
    </row>
    <row r="360" spans="1:8" x14ac:dyDescent="0.7">
      <c r="A360" s="1"/>
      <c r="B360" s="1" t="s">
        <v>17</v>
      </c>
      <c r="C360" s="1">
        <v>6</v>
      </c>
      <c r="D360" s="1">
        <v>7</v>
      </c>
      <c r="E360" s="1">
        <v>2</v>
      </c>
      <c r="F360" s="1"/>
      <c r="G360" s="5">
        <f>4000*D360+5600*E360</f>
        <v>39200</v>
      </c>
      <c r="H360" s="5">
        <f t="shared" si="71"/>
        <v>235200</v>
      </c>
    </row>
    <row r="361" spans="1:8" x14ac:dyDescent="0.7">
      <c r="A361" s="1"/>
      <c r="B361" s="1"/>
      <c r="C361" s="1"/>
      <c r="D361" s="1"/>
      <c r="E361" s="1"/>
      <c r="F361" s="1"/>
      <c r="G361" s="5">
        <f>4000*D361+5600*E361</f>
        <v>0</v>
      </c>
      <c r="H361" s="5">
        <f t="shared" si="71"/>
        <v>0</v>
      </c>
    </row>
    <row r="362" spans="1:8" x14ac:dyDescent="0.7">
      <c r="A362" s="1"/>
      <c r="B362" s="1" t="s">
        <v>249</v>
      </c>
      <c r="C362" s="1">
        <v>7.0000000000000007E-2</v>
      </c>
      <c r="D362" s="1"/>
      <c r="E362" s="1"/>
      <c r="F362" s="1"/>
      <c r="G362" s="5"/>
      <c r="H362" s="5">
        <f>(H356+H357+H358+H359+H360+H361)*C362</f>
        <v>129080.00000000001</v>
      </c>
    </row>
    <row r="363" spans="1:8" x14ac:dyDescent="0.7">
      <c r="A363" s="2"/>
      <c r="B363" s="7" t="s">
        <v>80</v>
      </c>
      <c r="C363" s="1">
        <f>SUM(C356:C360)</f>
        <v>54</v>
      </c>
      <c r="D363" s="3"/>
      <c r="E363" s="1" t="s">
        <v>8</v>
      </c>
      <c r="F363" s="1"/>
      <c r="G363" s="5"/>
      <c r="H363" s="5">
        <f t="shared" ref="H363" si="72">H356+H357+H358+H359+H360+H361+H362</f>
        <v>1973080</v>
      </c>
    </row>
    <row r="364" spans="1:8" x14ac:dyDescent="0.7">
      <c r="D364" s="4"/>
      <c r="E364" s="1" t="s">
        <v>9</v>
      </c>
      <c r="F364" s="1"/>
      <c r="G364" s="5"/>
      <c r="H364" s="5">
        <f t="shared" ref="H364" si="73">H363*0.1</f>
        <v>197308</v>
      </c>
    </row>
    <row r="365" spans="1:8" x14ac:dyDescent="0.7">
      <c r="D365" s="4"/>
      <c r="E365" s="1" t="s">
        <v>10</v>
      </c>
      <c r="F365" s="1"/>
      <c r="G365" s="5"/>
      <c r="H365" s="5">
        <f t="shared" ref="H365" si="74">H363+H364</f>
        <v>2170388</v>
      </c>
    </row>
    <row r="367" spans="1:8" x14ac:dyDescent="0.7">
      <c r="A367" s="1" t="s">
        <v>4</v>
      </c>
      <c r="B367" s="1" t="s">
        <v>0</v>
      </c>
      <c r="C367" s="1" t="s">
        <v>1</v>
      </c>
      <c r="D367" s="1" t="s">
        <v>6</v>
      </c>
      <c r="E367" s="1" t="s">
        <v>7</v>
      </c>
      <c r="F367" s="1" t="s">
        <v>165</v>
      </c>
      <c r="G367" s="5"/>
      <c r="H367" s="1" t="s">
        <v>3</v>
      </c>
    </row>
    <row r="368" spans="1:8" x14ac:dyDescent="0.7">
      <c r="A368" s="1" t="s">
        <v>69</v>
      </c>
      <c r="B368" s="1" t="s">
        <v>60</v>
      </c>
      <c r="C368" s="1">
        <v>1</v>
      </c>
      <c r="D368" s="1">
        <v>6</v>
      </c>
      <c r="E368" s="1">
        <v>1</v>
      </c>
      <c r="F368" s="1">
        <v>1</v>
      </c>
      <c r="G368" s="5">
        <f>3500*D368+4900*E368+3500*F368</f>
        <v>29400</v>
      </c>
      <c r="H368" s="5">
        <f t="shared" ref="H368:H373" si="75">G368*C368</f>
        <v>29400</v>
      </c>
    </row>
    <row r="369" spans="1:8" x14ac:dyDescent="0.7">
      <c r="A369" s="1"/>
      <c r="B369" s="1" t="s">
        <v>71</v>
      </c>
      <c r="C369" s="1">
        <v>11</v>
      </c>
      <c r="D369" s="1">
        <v>6</v>
      </c>
      <c r="E369" s="1"/>
      <c r="F369" s="1">
        <v>2</v>
      </c>
      <c r="G369" s="5">
        <f t="shared" ref="G369" si="76">3500*D369+4900*E369+3500*F369</f>
        <v>28000</v>
      </c>
      <c r="H369" s="5">
        <f t="shared" ref="H369" si="77">G369*C369</f>
        <v>308000</v>
      </c>
    </row>
    <row r="370" spans="1:8" x14ac:dyDescent="0.7">
      <c r="A370" s="1"/>
      <c r="B370" s="1"/>
      <c r="C370" s="1"/>
      <c r="D370" s="1"/>
      <c r="E370" s="1"/>
      <c r="F370" s="1"/>
      <c r="G370" s="5">
        <f t="shared" ref="G370" si="78">3500*D370+4900*E370+3500*F370</f>
        <v>0</v>
      </c>
      <c r="H370" s="5">
        <f t="shared" si="75"/>
        <v>0</v>
      </c>
    </row>
    <row r="371" spans="1:8" x14ac:dyDescent="0.7">
      <c r="A371" s="1"/>
      <c r="B371" s="1" t="s">
        <v>61</v>
      </c>
      <c r="C371" s="1">
        <v>1</v>
      </c>
      <c r="D371" s="1">
        <v>6</v>
      </c>
      <c r="E371" s="1">
        <v>1</v>
      </c>
      <c r="F371" s="1">
        <v>1</v>
      </c>
      <c r="G371" s="5">
        <f>4000*D371+5600*E371+4000*F371</f>
        <v>33600</v>
      </c>
      <c r="H371" s="5">
        <f t="shared" si="75"/>
        <v>33600</v>
      </c>
    </row>
    <row r="372" spans="1:8" x14ac:dyDescent="0.7">
      <c r="A372" s="1"/>
      <c r="B372" s="1" t="s">
        <v>72</v>
      </c>
      <c r="C372" s="1">
        <v>1</v>
      </c>
      <c r="D372" s="1">
        <v>10</v>
      </c>
      <c r="E372" s="1"/>
      <c r="F372" s="1"/>
      <c r="G372" s="5">
        <f t="shared" ref="G372:G373" si="79">4000*D372+5600*E372+4000*F372</f>
        <v>40000</v>
      </c>
      <c r="H372" s="5">
        <f t="shared" si="75"/>
        <v>40000</v>
      </c>
    </row>
    <row r="373" spans="1:8" x14ac:dyDescent="0.7">
      <c r="A373" s="1"/>
      <c r="B373" s="1" t="s">
        <v>62</v>
      </c>
      <c r="C373" s="1">
        <v>1</v>
      </c>
      <c r="D373" s="1">
        <v>6</v>
      </c>
      <c r="E373" s="1"/>
      <c r="F373" s="1">
        <v>2</v>
      </c>
      <c r="G373" s="5">
        <f t="shared" si="79"/>
        <v>32000</v>
      </c>
      <c r="H373" s="5">
        <f t="shared" si="75"/>
        <v>32000</v>
      </c>
    </row>
    <row r="374" spans="1:8" x14ac:dyDescent="0.7">
      <c r="A374" s="1"/>
      <c r="B374" s="1" t="s">
        <v>249</v>
      </c>
      <c r="C374" s="1">
        <v>0.03</v>
      </c>
      <c r="D374" s="1"/>
      <c r="E374" s="1"/>
      <c r="F374" s="1"/>
      <c r="G374" s="5"/>
      <c r="H374" s="5">
        <f>(H368+H369+H370+H371+H372+H373)*C374</f>
        <v>13290</v>
      </c>
    </row>
    <row r="375" spans="1:8" x14ac:dyDescent="0.7">
      <c r="A375" s="2"/>
      <c r="B375" s="7" t="s">
        <v>80</v>
      </c>
      <c r="C375" s="1">
        <f>SUM(C368:C373)</f>
        <v>15</v>
      </c>
      <c r="D375" s="3"/>
      <c r="E375" s="1" t="s">
        <v>8</v>
      </c>
      <c r="F375" s="1"/>
      <c r="G375" s="5"/>
      <c r="H375" s="5">
        <f t="shared" ref="H375" si="80">H368+H369+H370+H371+H372+H373+H374</f>
        <v>456290</v>
      </c>
    </row>
    <row r="376" spans="1:8" x14ac:dyDescent="0.7">
      <c r="D376" s="4"/>
      <c r="E376" s="1" t="s">
        <v>9</v>
      </c>
      <c r="F376" s="1"/>
      <c r="G376" s="5"/>
      <c r="H376" s="5">
        <f t="shared" ref="H376" si="81">H375*0.1</f>
        <v>45629</v>
      </c>
    </row>
    <row r="377" spans="1:8" x14ac:dyDescent="0.7">
      <c r="D377" s="4"/>
      <c r="E377" s="1" t="s">
        <v>10</v>
      </c>
      <c r="F377" s="1"/>
      <c r="G377" s="5"/>
      <c r="H377" s="5">
        <f t="shared" ref="H377" si="82">H375+H376</f>
        <v>501919</v>
      </c>
    </row>
    <row r="379" spans="1:8" x14ac:dyDescent="0.7">
      <c r="A379" s="1" t="s">
        <v>4</v>
      </c>
      <c r="B379" s="1" t="s">
        <v>0</v>
      </c>
      <c r="C379" s="1" t="s">
        <v>1</v>
      </c>
      <c r="D379" s="1" t="s">
        <v>6</v>
      </c>
      <c r="E379" s="1" t="s">
        <v>7</v>
      </c>
      <c r="F379" s="1" t="s">
        <v>165</v>
      </c>
      <c r="G379" s="5"/>
      <c r="H379" s="1" t="s">
        <v>3</v>
      </c>
    </row>
    <row r="380" spans="1:8" x14ac:dyDescent="0.7">
      <c r="A380" s="1" t="s">
        <v>73</v>
      </c>
      <c r="B380" s="1" t="s">
        <v>70</v>
      </c>
      <c r="C380" s="1">
        <v>1</v>
      </c>
      <c r="D380" s="1">
        <v>10</v>
      </c>
      <c r="E380" s="1"/>
      <c r="F380" s="1"/>
      <c r="G380" s="5">
        <f>3500*D380+4900*E380+3500*F380</f>
        <v>35000</v>
      </c>
      <c r="H380" s="5">
        <f t="shared" ref="H380:H385" si="83">G380*C380</f>
        <v>35000</v>
      </c>
    </row>
    <row r="381" spans="1:8" x14ac:dyDescent="0.7">
      <c r="A381" s="1"/>
      <c r="B381" s="1" t="s">
        <v>71</v>
      </c>
      <c r="C381" s="1">
        <v>4</v>
      </c>
      <c r="D381" s="1">
        <v>6</v>
      </c>
      <c r="E381" s="1"/>
      <c r="F381" s="1">
        <v>2</v>
      </c>
      <c r="G381" s="5">
        <f t="shared" ref="G381:G382" si="84">3500*D381+4900*E381+3500*F381</f>
        <v>28000</v>
      </c>
      <c r="H381" s="5">
        <f t="shared" si="83"/>
        <v>112000</v>
      </c>
    </row>
    <row r="382" spans="1:8" x14ac:dyDescent="0.7">
      <c r="A382" s="1"/>
      <c r="B382" s="1"/>
      <c r="C382" s="1"/>
      <c r="D382" s="1"/>
      <c r="E382" s="1"/>
      <c r="F382" s="1"/>
      <c r="G382" s="5">
        <f t="shared" si="84"/>
        <v>0</v>
      </c>
      <c r="H382" s="5">
        <f t="shared" si="83"/>
        <v>0</v>
      </c>
    </row>
    <row r="383" spans="1:8" x14ac:dyDescent="0.7">
      <c r="A383" s="1"/>
      <c r="B383" s="1" t="s">
        <v>62</v>
      </c>
      <c r="C383" s="1">
        <v>2</v>
      </c>
      <c r="D383" s="1">
        <v>6</v>
      </c>
      <c r="E383" s="1"/>
      <c r="F383" s="1">
        <v>2</v>
      </c>
      <c r="G383" s="5">
        <f>4000*D383+5600*E383+4000*F383</f>
        <v>32000</v>
      </c>
      <c r="H383" s="5">
        <f t="shared" si="83"/>
        <v>64000</v>
      </c>
    </row>
    <row r="384" spans="1:8" x14ac:dyDescent="0.7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83"/>
        <v>0</v>
      </c>
    </row>
    <row r="385" spans="1:8" x14ac:dyDescent="0.7">
      <c r="A385" s="1"/>
      <c r="B385" s="1"/>
      <c r="C385" s="1"/>
      <c r="D385" s="1"/>
      <c r="E385" s="1"/>
      <c r="F385" s="1"/>
      <c r="G385" s="5">
        <f>4000*D385+5600*E385</f>
        <v>0</v>
      </c>
      <c r="H385" s="5">
        <f t="shared" si="83"/>
        <v>0</v>
      </c>
    </row>
    <row r="386" spans="1:8" x14ac:dyDescent="0.7">
      <c r="A386" s="1"/>
      <c r="B386" s="1" t="s">
        <v>249</v>
      </c>
      <c r="C386" s="1">
        <v>0.04</v>
      </c>
      <c r="D386" s="1"/>
      <c r="E386" s="1"/>
      <c r="F386" s="1"/>
      <c r="G386" s="5"/>
      <c r="H386" s="5">
        <f>(H380+H381+H382+H383+H384+H385)*C386</f>
        <v>8440</v>
      </c>
    </row>
    <row r="387" spans="1:8" x14ac:dyDescent="0.7">
      <c r="A387" s="2"/>
      <c r="B387" s="7" t="s">
        <v>80</v>
      </c>
      <c r="C387" s="1">
        <f>SUM(C380:C385)</f>
        <v>7</v>
      </c>
      <c r="D387" s="3"/>
      <c r="E387" s="1" t="s">
        <v>8</v>
      </c>
      <c r="F387" s="1"/>
      <c r="G387" s="5"/>
      <c r="H387" s="5">
        <f t="shared" ref="H387" si="85">H380+H381+H382+H383+H384+H385+H386</f>
        <v>219440</v>
      </c>
    </row>
    <row r="388" spans="1:8" x14ac:dyDescent="0.7">
      <c r="D388" s="4"/>
      <c r="E388" s="1" t="s">
        <v>9</v>
      </c>
      <c r="F388" s="1"/>
      <c r="G388" s="5"/>
      <c r="H388" s="5">
        <f t="shared" ref="H388" si="86">H387*0.1</f>
        <v>21944</v>
      </c>
    </row>
    <row r="389" spans="1:8" x14ac:dyDescent="0.7">
      <c r="D389" s="4"/>
      <c r="E389" s="1" t="s">
        <v>10</v>
      </c>
      <c r="F389" s="1"/>
      <c r="G389" s="5"/>
      <c r="H389" s="5">
        <f t="shared" ref="H389" si="87">H387+H388</f>
        <v>241384</v>
      </c>
    </row>
    <row r="391" spans="1:8" x14ac:dyDescent="0.7">
      <c r="A391" s="1" t="s">
        <v>4</v>
      </c>
      <c r="B391" s="1" t="s">
        <v>0</v>
      </c>
      <c r="C391" s="1" t="s">
        <v>1</v>
      </c>
      <c r="D391" s="1" t="s">
        <v>6</v>
      </c>
      <c r="E391" s="1" t="s">
        <v>7</v>
      </c>
      <c r="F391" s="1" t="s">
        <v>165</v>
      </c>
      <c r="G391" s="5"/>
      <c r="H391" s="1" t="s">
        <v>3</v>
      </c>
    </row>
    <row r="392" spans="1:8" x14ac:dyDescent="0.7">
      <c r="A392" s="1" t="s">
        <v>84</v>
      </c>
      <c r="B392" s="1" t="s">
        <v>71</v>
      </c>
      <c r="C392" s="1">
        <v>3</v>
      </c>
      <c r="D392" s="1">
        <v>6</v>
      </c>
      <c r="E392" s="1"/>
      <c r="F392" s="1">
        <v>2</v>
      </c>
      <c r="G392" s="5">
        <f>3500*D392+4900*E392+3500*F392</f>
        <v>28000</v>
      </c>
      <c r="H392" s="5">
        <f t="shared" ref="H392:H397" si="88">G392*C392</f>
        <v>84000</v>
      </c>
    </row>
    <row r="393" spans="1:8" x14ac:dyDescent="0.7">
      <c r="A393" s="1"/>
      <c r="B393" s="1" t="s">
        <v>184</v>
      </c>
      <c r="C393" s="1">
        <v>2</v>
      </c>
      <c r="D393" s="1">
        <v>5</v>
      </c>
      <c r="E393" s="1"/>
      <c r="F393" s="1">
        <v>3</v>
      </c>
      <c r="G393" s="5">
        <f>3500*D393+4900*E393+3500*F393</f>
        <v>28000</v>
      </c>
      <c r="H393" s="5">
        <f t="shared" si="88"/>
        <v>56000</v>
      </c>
    </row>
    <row r="394" spans="1:8" x14ac:dyDescent="0.7">
      <c r="A394" s="1"/>
      <c r="B394" s="1"/>
      <c r="C394" s="1"/>
      <c r="D394" s="1"/>
      <c r="E394" s="1"/>
      <c r="F394" s="1"/>
      <c r="G394" s="5">
        <f>3500*D394+4900*E394</f>
        <v>0</v>
      </c>
      <c r="H394" s="5">
        <f t="shared" si="88"/>
        <v>0</v>
      </c>
    </row>
    <row r="395" spans="1:8" x14ac:dyDescent="0.7">
      <c r="A395" s="1"/>
      <c r="B395" s="1" t="s">
        <v>74</v>
      </c>
      <c r="C395" s="1">
        <v>2</v>
      </c>
      <c r="D395" s="1">
        <v>6</v>
      </c>
      <c r="E395" s="1"/>
      <c r="F395" s="1">
        <v>2</v>
      </c>
      <c r="G395" s="5">
        <f>4000*D395+5600*E395+4000*F395</f>
        <v>32000</v>
      </c>
      <c r="H395" s="5">
        <f t="shared" si="88"/>
        <v>64000</v>
      </c>
    </row>
    <row r="396" spans="1:8" x14ac:dyDescent="0.7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88"/>
        <v>0</v>
      </c>
    </row>
    <row r="397" spans="1:8" x14ac:dyDescent="0.7">
      <c r="A397" s="1"/>
      <c r="B397" s="1"/>
      <c r="C397" s="1"/>
      <c r="D397" s="1"/>
      <c r="E397" s="1"/>
      <c r="F397" s="1"/>
      <c r="G397" s="5">
        <f>4000*D397+5600*E397</f>
        <v>0</v>
      </c>
      <c r="H397" s="5">
        <f t="shared" si="88"/>
        <v>0</v>
      </c>
    </row>
    <row r="398" spans="1:8" x14ac:dyDescent="0.7">
      <c r="A398" s="1"/>
      <c r="B398" s="1" t="s">
        <v>249</v>
      </c>
      <c r="C398" s="1">
        <v>0.04</v>
      </c>
      <c r="D398" s="1"/>
      <c r="E398" s="1"/>
      <c r="F398" s="1"/>
      <c r="G398" s="5"/>
      <c r="H398" s="5">
        <f>(H392+H393+H394+H395+H396+H397)*C398</f>
        <v>8160</v>
      </c>
    </row>
    <row r="399" spans="1:8" x14ac:dyDescent="0.7">
      <c r="A399" s="2"/>
      <c r="B399" s="7" t="s">
        <v>80</v>
      </c>
      <c r="C399" s="1">
        <f>SUM(C392:C397)</f>
        <v>7</v>
      </c>
      <c r="D399" s="3"/>
      <c r="E399" s="1" t="s">
        <v>8</v>
      </c>
      <c r="F399" s="1"/>
      <c r="G399" s="5"/>
      <c r="H399" s="5">
        <f t="shared" ref="H399" si="89">H392+H393+H394+H395+H396+H397+H398</f>
        <v>212160</v>
      </c>
    </row>
    <row r="400" spans="1:8" x14ac:dyDescent="0.7">
      <c r="D400" s="4"/>
      <c r="E400" s="1" t="s">
        <v>9</v>
      </c>
      <c r="F400" s="1"/>
      <c r="G400" s="5"/>
      <c r="H400" s="5">
        <f t="shared" ref="H400" si="90">H399*0.1</f>
        <v>21216</v>
      </c>
    </row>
    <row r="401" spans="1:8" x14ac:dyDescent="0.7">
      <c r="D401" s="4"/>
      <c r="E401" s="1" t="s">
        <v>10</v>
      </c>
      <c r="F401" s="1"/>
      <c r="G401" s="5"/>
      <c r="H401" s="5">
        <f t="shared" ref="H401" si="91">H399+H400</f>
        <v>233376</v>
      </c>
    </row>
    <row r="403" spans="1:8" x14ac:dyDescent="0.7">
      <c r="A403" s="1" t="s">
        <v>4</v>
      </c>
      <c r="B403" s="1" t="s">
        <v>0</v>
      </c>
      <c r="C403" s="1" t="s">
        <v>1</v>
      </c>
      <c r="D403" s="1" t="s">
        <v>6</v>
      </c>
      <c r="E403" s="1" t="s">
        <v>7</v>
      </c>
      <c r="F403" s="1" t="s">
        <v>165</v>
      </c>
      <c r="G403" s="5"/>
      <c r="H403" s="1" t="s">
        <v>3</v>
      </c>
    </row>
    <row r="404" spans="1:8" x14ac:dyDescent="0.7">
      <c r="A404" s="1" t="s">
        <v>75</v>
      </c>
      <c r="B404" s="1" t="s">
        <v>60</v>
      </c>
      <c r="C404" s="1">
        <v>8</v>
      </c>
      <c r="D404" s="1">
        <v>6</v>
      </c>
      <c r="E404" s="1">
        <v>1</v>
      </c>
      <c r="F404" s="1">
        <v>1</v>
      </c>
      <c r="G404" s="5">
        <f>3500*D404+4900*E404+3500*F404</f>
        <v>29400</v>
      </c>
      <c r="H404" s="5">
        <f t="shared" ref="H404:H409" si="92">G404*C404</f>
        <v>235200</v>
      </c>
    </row>
    <row r="405" spans="1:8" x14ac:dyDescent="0.7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92"/>
        <v>0</v>
      </c>
    </row>
    <row r="406" spans="1:8" x14ac:dyDescent="0.7">
      <c r="A406" s="1"/>
      <c r="B406" s="1"/>
      <c r="C406" s="1"/>
      <c r="D406" s="1"/>
      <c r="E406" s="1"/>
      <c r="F406" s="1"/>
      <c r="G406" s="5">
        <f>3500*D406+4900*E406</f>
        <v>0</v>
      </c>
      <c r="H406" s="5">
        <f t="shared" si="92"/>
        <v>0</v>
      </c>
    </row>
    <row r="407" spans="1:8" x14ac:dyDescent="0.7">
      <c r="A407" s="1"/>
      <c r="B407" s="1"/>
      <c r="C407" s="1"/>
      <c r="D407" s="1"/>
      <c r="E407" s="1"/>
      <c r="F407" s="1"/>
      <c r="G407" s="5"/>
      <c r="H407" s="5">
        <f t="shared" si="92"/>
        <v>0</v>
      </c>
    </row>
    <row r="408" spans="1:8" x14ac:dyDescent="0.7">
      <c r="A408" s="1"/>
      <c r="B408" s="1" t="s">
        <v>185</v>
      </c>
      <c r="C408" s="1">
        <v>1</v>
      </c>
      <c r="D408" s="1">
        <v>6</v>
      </c>
      <c r="E408" s="1">
        <v>1</v>
      </c>
      <c r="F408" s="1">
        <v>1</v>
      </c>
      <c r="G408" s="5">
        <f>4000*D408+5600*E408+4000*F408</f>
        <v>33600</v>
      </c>
      <c r="H408" s="5">
        <f t="shared" si="92"/>
        <v>33600</v>
      </c>
    </row>
    <row r="409" spans="1:8" x14ac:dyDescent="0.7">
      <c r="A409" s="1"/>
      <c r="B409" s="1" t="s">
        <v>186</v>
      </c>
      <c r="C409" s="1">
        <v>1</v>
      </c>
      <c r="D409" s="1">
        <v>6</v>
      </c>
      <c r="E409" s="1"/>
      <c r="F409" s="1">
        <v>2</v>
      </c>
      <c r="G409" s="5">
        <f>4000*D409+5600*E409+4000*F409</f>
        <v>32000</v>
      </c>
      <c r="H409" s="5">
        <f t="shared" si="92"/>
        <v>32000</v>
      </c>
    </row>
    <row r="410" spans="1:8" x14ac:dyDescent="0.7">
      <c r="A410" s="1"/>
      <c r="B410" s="1" t="s">
        <v>249</v>
      </c>
      <c r="C410" s="1">
        <v>0.03</v>
      </c>
      <c r="D410" s="1"/>
      <c r="E410" s="1"/>
      <c r="F410" s="1"/>
      <c r="G410" s="5"/>
      <c r="H410" s="5">
        <f>(H404+H405+H406+H407+H408+H409)*C410</f>
        <v>9024</v>
      </c>
    </row>
    <row r="411" spans="1:8" ht="18" thickBot="1" x14ac:dyDescent="0.75">
      <c r="A411" s="17"/>
      <c r="B411" s="17"/>
      <c r="C411" s="17"/>
      <c r="D411" s="17"/>
      <c r="E411" s="17"/>
      <c r="F411" s="17"/>
      <c r="G411" s="18">
        <f>4000*D411+5600*E411</f>
        <v>0</v>
      </c>
      <c r="H411" s="18">
        <f t="shared" ref="H411:H412" si="93">G411*C411</f>
        <v>0</v>
      </c>
    </row>
    <row r="412" spans="1:8" x14ac:dyDescent="0.7">
      <c r="A412" s="22" t="s">
        <v>176</v>
      </c>
      <c r="B412" s="23" t="s">
        <v>177</v>
      </c>
      <c r="C412" s="23">
        <v>8</v>
      </c>
      <c r="D412" s="23"/>
      <c r="E412" s="23"/>
      <c r="F412" s="23"/>
      <c r="G412" s="24">
        <v>21000</v>
      </c>
      <c r="H412" s="25">
        <f t="shared" si="93"/>
        <v>168000</v>
      </c>
    </row>
    <row r="413" spans="1:8" ht="18" thickBot="1" x14ac:dyDescent="0.75">
      <c r="A413" s="26"/>
      <c r="B413" s="27" t="s">
        <v>178</v>
      </c>
      <c r="C413" s="27"/>
      <c r="D413" s="27"/>
      <c r="E413" s="27"/>
      <c r="F413" s="27"/>
      <c r="G413" s="28">
        <v>3800</v>
      </c>
      <c r="H413" s="29">
        <v>3800</v>
      </c>
    </row>
    <row r="414" spans="1:8" x14ac:dyDescent="0.7">
      <c r="B414" s="19" t="s">
        <v>80</v>
      </c>
      <c r="C414" s="20">
        <f>SUM(C404:C409)</f>
        <v>10</v>
      </c>
      <c r="D414" s="4"/>
      <c r="E414" s="20" t="s">
        <v>8</v>
      </c>
      <c r="F414" s="20"/>
      <c r="G414" s="21"/>
      <c r="H414" s="21">
        <f>H404+H405+H406+H407+H408+H409+H410+H412+H413</f>
        <v>481624</v>
      </c>
    </row>
    <row r="415" spans="1:8" x14ac:dyDescent="0.7">
      <c r="D415" s="4"/>
      <c r="E415" s="1" t="s">
        <v>9</v>
      </c>
      <c r="F415" s="1"/>
      <c r="G415" s="5"/>
      <c r="H415" s="5">
        <f t="shared" ref="H415" si="94">H414*0.1</f>
        <v>48162.400000000001</v>
      </c>
    </row>
    <row r="416" spans="1:8" x14ac:dyDescent="0.7">
      <c r="D416" s="4"/>
      <c r="E416" s="1" t="s">
        <v>10</v>
      </c>
      <c r="F416" s="1"/>
      <c r="G416" s="5"/>
      <c r="H416" s="5">
        <f t="shared" ref="H416" si="95">H414+H415</f>
        <v>529786.4</v>
      </c>
    </row>
    <row r="418" spans="1:8" x14ac:dyDescent="0.7">
      <c r="A418" s="1" t="s">
        <v>4</v>
      </c>
      <c r="B418" s="1" t="s">
        <v>0</v>
      </c>
      <c r="C418" s="1" t="s">
        <v>1</v>
      </c>
      <c r="D418" s="1" t="s">
        <v>6</v>
      </c>
      <c r="E418" s="1" t="s">
        <v>7</v>
      </c>
      <c r="F418" s="1" t="s">
        <v>165</v>
      </c>
      <c r="G418" s="5"/>
      <c r="H418" s="1" t="s">
        <v>3</v>
      </c>
    </row>
    <row r="419" spans="1:8" x14ac:dyDescent="0.7">
      <c r="A419" s="1" t="s">
        <v>76</v>
      </c>
      <c r="B419" s="1" t="s">
        <v>71</v>
      </c>
      <c r="C419" s="1">
        <v>3</v>
      </c>
      <c r="D419" s="1">
        <v>6</v>
      </c>
      <c r="E419" s="1"/>
      <c r="F419" s="1">
        <v>2</v>
      </c>
      <c r="G419" s="5">
        <f>3500*D419+4900*E419+3500*F419</f>
        <v>28000</v>
      </c>
      <c r="H419" s="5">
        <f t="shared" ref="H419:H424" si="96">G419*C419</f>
        <v>84000</v>
      </c>
    </row>
    <row r="420" spans="1:8" x14ac:dyDescent="0.7">
      <c r="A420" s="1"/>
      <c r="B420" s="1" t="s">
        <v>70</v>
      </c>
      <c r="C420" s="1">
        <v>1</v>
      </c>
      <c r="D420" s="1">
        <v>10</v>
      </c>
      <c r="E420" s="1"/>
      <c r="F420" s="1"/>
      <c r="G420" s="5">
        <f>3500*D420+4900*E420</f>
        <v>35000</v>
      </c>
      <c r="H420" s="5">
        <f t="shared" si="96"/>
        <v>35000</v>
      </c>
    </row>
    <row r="421" spans="1:8" x14ac:dyDescent="0.7">
      <c r="A421" s="1"/>
      <c r="B421" s="1"/>
      <c r="C421" s="1"/>
      <c r="D421" s="1"/>
      <c r="E421" s="1"/>
      <c r="F421" s="1"/>
      <c r="G421" s="5">
        <f>3500*D421+4900*E421</f>
        <v>0</v>
      </c>
      <c r="H421" s="5">
        <f t="shared" si="96"/>
        <v>0</v>
      </c>
    </row>
    <row r="422" spans="1:8" x14ac:dyDescent="0.7">
      <c r="A422" s="1"/>
      <c r="B422" s="1" t="s">
        <v>72</v>
      </c>
      <c r="C422" s="1">
        <v>1</v>
      </c>
      <c r="D422" s="1">
        <v>10</v>
      </c>
      <c r="E422" s="1"/>
      <c r="F422" s="1"/>
      <c r="G422" s="5">
        <f>4000*D422+5600*E422</f>
        <v>40000</v>
      </c>
      <c r="H422" s="5">
        <f t="shared" si="96"/>
        <v>40000</v>
      </c>
    </row>
    <row r="423" spans="1:8" x14ac:dyDescent="0.7">
      <c r="A423" s="1"/>
      <c r="B423" s="1"/>
      <c r="C423" s="1"/>
      <c r="D423" s="1"/>
      <c r="E423" s="1"/>
      <c r="F423" s="1"/>
      <c r="G423" s="5">
        <f>4000*D423+5600*E423</f>
        <v>0</v>
      </c>
      <c r="H423" s="5">
        <f t="shared" si="96"/>
        <v>0</v>
      </c>
    </row>
    <row r="424" spans="1:8" x14ac:dyDescent="0.7">
      <c r="A424" s="1"/>
      <c r="B424" s="1"/>
      <c r="C424" s="1"/>
      <c r="D424" s="1"/>
      <c r="E424" s="1"/>
      <c r="F424" s="1"/>
      <c r="G424" s="5">
        <f>4000*D424+5600*E424</f>
        <v>0</v>
      </c>
      <c r="H424" s="5">
        <f t="shared" si="96"/>
        <v>0</v>
      </c>
    </row>
    <row r="425" spans="1:8" x14ac:dyDescent="0.7">
      <c r="A425" s="1"/>
      <c r="B425" s="1" t="s">
        <v>249</v>
      </c>
      <c r="C425" s="1">
        <v>0.03</v>
      </c>
      <c r="D425" s="1"/>
      <c r="E425" s="1"/>
      <c r="F425" s="1"/>
      <c r="G425" s="5"/>
      <c r="H425" s="5">
        <f>(H419+H420+H421+H422+H423+H424)*C425</f>
        <v>4770</v>
      </c>
    </row>
    <row r="426" spans="1:8" x14ac:dyDescent="0.7">
      <c r="A426" s="2"/>
      <c r="B426" s="7" t="s">
        <v>80</v>
      </c>
      <c r="C426" s="1">
        <f>SUM(C419:C422)</f>
        <v>5</v>
      </c>
      <c r="D426" s="3"/>
      <c r="E426" s="1" t="s">
        <v>8</v>
      </c>
      <c r="F426" s="1"/>
      <c r="G426" s="5"/>
      <c r="H426" s="5">
        <f t="shared" ref="H426" si="97">H419+H420+H421+H422+H423+H424+H425</f>
        <v>163770</v>
      </c>
    </row>
    <row r="427" spans="1:8" x14ac:dyDescent="0.7">
      <c r="D427" s="4"/>
      <c r="E427" s="1" t="s">
        <v>9</v>
      </c>
      <c r="F427" s="1"/>
      <c r="G427" s="5"/>
      <c r="H427" s="5">
        <f t="shared" ref="H427" si="98">H426*0.1</f>
        <v>16377</v>
      </c>
    </row>
    <row r="428" spans="1:8" x14ac:dyDescent="0.7">
      <c r="D428" s="4"/>
      <c r="E428" s="1" t="s">
        <v>10</v>
      </c>
      <c r="F428" s="1"/>
      <c r="G428" s="5"/>
      <c r="H428" s="5">
        <f t="shared" ref="H428" si="99">H426+H427</f>
        <v>180147</v>
      </c>
    </row>
    <row r="430" spans="1:8" x14ac:dyDescent="0.7">
      <c r="A430" s="1" t="s">
        <v>4</v>
      </c>
      <c r="B430" s="1" t="s">
        <v>0</v>
      </c>
      <c r="C430" s="1" t="s">
        <v>1</v>
      </c>
      <c r="D430" s="1" t="s">
        <v>6</v>
      </c>
      <c r="E430" s="1" t="s">
        <v>7</v>
      </c>
      <c r="F430" s="1" t="s">
        <v>165</v>
      </c>
      <c r="G430" s="5"/>
      <c r="H430" s="1" t="s">
        <v>3</v>
      </c>
    </row>
    <row r="431" spans="1:8" x14ac:dyDescent="0.7">
      <c r="A431" s="1" t="s">
        <v>77</v>
      </c>
      <c r="B431" s="1" t="s">
        <v>187</v>
      </c>
      <c r="C431" s="1">
        <v>2</v>
      </c>
      <c r="D431" s="1">
        <v>6</v>
      </c>
      <c r="E431" s="1"/>
      <c r="F431" s="1">
        <v>2</v>
      </c>
      <c r="G431" s="5">
        <f>3500*D431+4900*E431+3500*F431</f>
        <v>28000</v>
      </c>
      <c r="H431" s="5">
        <f t="shared" ref="H431:H437" si="100">G431*C431</f>
        <v>56000</v>
      </c>
    </row>
    <row r="432" spans="1:8" x14ac:dyDescent="0.7">
      <c r="A432" s="1"/>
      <c r="B432" s="1" t="s">
        <v>188</v>
      </c>
      <c r="C432" s="1">
        <v>3</v>
      </c>
      <c r="D432" s="1">
        <v>10</v>
      </c>
      <c r="E432" s="1"/>
      <c r="F432" s="1"/>
      <c r="G432" s="5">
        <f>3500*D432+4900*E432+3500*F432</f>
        <v>35000</v>
      </c>
      <c r="H432" s="5">
        <f t="shared" si="100"/>
        <v>105000</v>
      </c>
    </row>
    <row r="433" spans="1:8" x14ac:dyDescent="0.7">
      <c r="A433" s="1"/>
      <c r="B433" s="1" t="s">
        <v>184</v>
      </c>
      <c r="C433" s="1">
        <v>6</v>
      </c>
      <c r="D433" s="1">
        <v>5</v>
      </c>
      <c r="E433" s="1"/>
      <c r="F433" s="1">
        <v>3</v>
      </c>
      <c r="G433" s="5">
        <f>3500*D433+4900*E433+3500*F433</f>
        <v>28000</v>
      </c>
      <c r="H433" s="5">
        <f t="shared" si="100"/>
        <v>168000</v>
      </c>
    </row>
    <row r="434" spans="1:8" x14ac:dyDescent="0.7">
      <c r="A434" s="1"/>
      <c r="B434" s="1"/>
      <c r="C434" s="1"/>
      <c r="D434" s="1"/>
      <c r="E434" s="1"/>
      <c r="F434" s="1"/>
      <c r="G434" s="5">
        <f>3500*D434+4900*E434</f>
        <v>0</v>
      </c>
      <c r="H434" s="5">
        <f t="shared" si="100"/>
        <v>0</v>
      </c>
    </row>
    <row r="435" spans="1:8" x14ac:dyDescent="0.7">
      <c r="A435" s="1"/>
      <c r="B435" s="1" t="s">
        <v>160</v>
      </c>
      <c r="C435" s="1">
        <v>4</v>
      </c>
      <c r="D435" s="1">
        <v>5</v>
      </c>
      <c r="E435" s="1"/>
      <c r="F435" s="1">
        <v>3</v>
      </c>
      <c r="G435" s="5">
        <f>4000*D435+5600*E435+4000*F435</f>
        <v>32000</v>
      </c>
      <c r="H435" s="5">
        <f t="shared" si="100"/>
        <v>128000</v>
      </c>
    </row>
    <row r="436" spans="1:8" x14ac:dyDescent="0.7">
      <c r="A436" s="1"/>
      <c r="B436" s="1"/>
      <c r="C436" s="1"/>
      <c r="D436" s="1"/>
      <c r="E436" s="1"/>
      <c r="F436" s="1"/>
      <c r="G436" s="5">
        <f>4000*D436+5600*E436+4000*F436</f>
        <v>0</v>
      </c>
      <c r="H436" s="5">
        <f t="shared" si="100"/>
        <v>0</v>
      </c>
    </row>
    <row r="437" spans="1:8" x14ac:dyDescent="0.7">
      <c r="A437" s="1"/>
      <c r="B437" s="1"/>
      <c r="C437" s="1"/>
      <c r="D437" s="1"/>
      <c r="E437" s="1"/>
      <c r="F437" s="1"/>
      <c r="G437" s="5">
        <f>4000*D437+5600*E437</f>
        <v>0</v>
      </c>
      <c r="H437" s="5">
        <f t="shared" si="100"/>
        <v>0</v>
      </c>
    </row>
    <row r="438" spans="1:8" x14ac:dyDescent="0.7">
      <c r="A438" s="1"/>
      <c r="B438" s="1" t="s">
        <v>251</v>
      </c>
      <c r="C438" s="1">
        <v>0.04</v>
      </c>
      <c r="D438" s="1"/>
      <c r="E438" s="1"/>
      <c r="F438" s="1"/>
      <c r="G438" s="5"/>
      <c r="H438" s="5">
        <f>(H431+H432+H433+H434+H435+H436+H437)*C438</f>
        <v>18280</v>
      </c>
    </row>
    <row r="439" spans="1:8" x14ac:dyDescent="0.7">
      <c r="A439" s="2"/>
      <c r="B439" s="7" t="s">
        <v>80</v>
      </c>
      <c r="C439" s="1">
        <f>SUM(C431:C435)</f>
        <v>15</v>
      </c>
      <c r="D439" s="3"/>
      <c r="E439" s="1" t="s">
        <v>8</v>
      </c>
      <c r="F439" s="1"/>
      <c r="G439" s="5"/>
      <c r="H439" s="5">
        <f>H431+H432+H433+H434+H435+H436+H437+H438</f>
        <v>475280</v>
      </c>
    </row>
    <row r="440" spans="1:8" x14ac:dyDescent="0.7">
      <c r="D440" s="4"/>
      <c r="E440" s="1" t="s">
        <v>9</v>
      </c>
      <c r="F440" s="1"/>
      <c r="G440" s="5"/>
      <c r="H440" s="5">
        <f t="shared" ref="H440" si="101">H439*0.1</f>
        <v>47528</v>
      </c>
    </row>
    <row r="441" spans="1:8" x14ac:dyDescent="0.7">
      <c r="D441" s="4"/>
      <c r="E441" s="1" t="s">
        <v>10</v>
      </c>
      <c r="F441" s="1"/>
      <c r="G441" s="5"/>
      <c r="H441" s="5">
        <f t="shared" ref="H441" si="102">H439+H440</f>
        <v>522808</v>
      </c>
    </row>
    <row r="443" spans="1:8" x14ac:dyDescent="0.7">
      <c r="A443" s="1" t="s">
        <v>4</v>
      </c>
      <c r="B443" s="1" t="s">
        <v>0</v>
      </c>
      <c r="C443" s="1" t="s">
        <v>1</v>
      </c>
      <c r="D443" s="1" t="s">
        <v>6</v>
      </c>
      <c r="E443" s="1" t="s">
        <v>7</v>
      </c>
      <c r="F443" s="1" t="s">
        <v>165</v>
      </c>
      <c r="G443" s="5"/>
      <c r="H443" s="1" t="s">
        <v>3</v>
      </c>
    </row>
    <row r="444" spans="1:8" x14ac:dyDescent="0.7">
      <c r="A444" s="1" t="s">
        <v>189</v>
      </c>
      <c r="B444" s="1" t="s">
        <v>143</v>
      </c>
      <c r="C444" s="1">
        <v>6</v>
      </c>
      <c r="D444" s="1">
        <v>7</v>
      </c>
      <c r="E444" s="1">
        <v>1</v>
      </c>
      <c r="F444" s="1"/>
      <c r="G444" s="5">
        <f>3500*D444+4900*E444+3500*F444</f>
        <v>29400</v>
      </c>
      <c r="H444" s="5">
        <f t="shared" ref="H444:H449" si="103">G444*C444</f>
        <v>176400</v>
      </c>
    </row>
    <row r="445" spans="1:8" x14ac:dyDescent="0.7">
      <c r="A445" s="1"/>
      <c r="B445" s="1"/>
      <c r="C445" s="1"/>
      <c r="D445" s="1"/>
      <c r="E445" s="1"/>
      <c r="F445" s="1"/>
      <c r="G445" s="5">
        <f>3500*D445+4900*E445</f>
        <v>0</v>
      </c>
      <c r="H445" s="5">
        <f t="shared" si="103"/>
        <v>0</v>
      </c>
    </row>
    <row r="446" spans="1:8" x14ac:dyDescent="0.7">
      <c r="A446" s="1"/>
      <c r="B446" s="1" t="s">
        <v>48</v>
      </c>
      <c r="C446" s="1">
        <v>2</v>
      </c>
      <c r="D446" s="1">
        <v>7</v>
      </c>
      <c r="E446" s="1">
        <v>1</v>
      </c>
      <c r="F446" s="1"/>
      <c r="G446" s="5">
        <f>4000*D446+5600*E446</f>
        <v>33600</v>
      </c>
      <c r="H446" s="5">
        <f t="shared" si="103"/>
        <v>67200</v>
      </c>
    </row>
    <row r="447" spans="1:8" x14ac:dyDescent="0.7">
      <c r="A447" s="1"/>
      <c r="B447" s="1"/>
      <c r="C447" s="1"/>
      <c r="D447" s="1"/>
      <c r="E447" s="1"/>
      <c r="F447" s="1"/>
      <c r="G447" s="5">
        <f>4000*D447+5600*E447+4000*F447</f>
        <v>0</v>
      </c>
      <c r="H447" s="5">
        <f t="shared" si="103"/>
        <v>0</v>
      </c>
    </row>
    <row r="448" spans="1:8" x14ac:dyDescent="0.7">
      <c r="A448" s="1"/>
      <c r="B448" s="1"/>
      <c r="C448" s="1"/>
      <c r="D448" s="1"/>
      <c r="E448" s="1"/>
      <c r="F448" s="1"/>
      <c r="G448" s="5">
        <f>4000*D448+5600*E448</f>
        <v>0</v>
      </c>
      <c r="H448" s="5">
        <f t="shared" si="103"/>
        <v>0</v>
      </c>
    </row>
    <row r="449" spans="1:8" x14ac:dyDescent="0.7">
      <c r="A449" s="1"/>
      <c r="B449" s="1"/>
      <c r="C449" s="1"/>
      <c r="D449" s="1"/>
      <c r="E449" s="1"/>
      <c r="F449" s="1"/>
      <c r="G449" s="5">
        <f>4000*D449+5600*E449</f>
        <v>0</v>
      </c>
      <c r="H449" s="5">
        <f t="shared" si="103"/>
        <v>0</v>
      </c>
    </row>
    <row r="450" spans="1:8" x14ac:dyDescent="0.7">
      <c r="A450" s="1"/>
      <c r="B450" s="1" t="s">
        <v>249</v>
      </c>
      <c r="C450" s="1">
        <v>0.04</v>
      </c>
      <c r="D450" s="1"/>
      <c r="E450" s="1"/>
      <c r="F450" s="1"/>
      <c r="G450" s="5"/>
      <c r="H450" s="5">
        <f>(H444+H445+H446+H447+H448+H449)*C450</f>
        <v>9744</v>
      </c>
    </row>
    <row r="451" spans="1:8" x14ac:dyDescent="0.7">
      <c r="A451" s="2"/>
      <c r="B451" s="7" t="s">
        <v>80</v>
      </c>
      <c r="C451" s="1">
        <f>SUM(C444:C449)</f>
        <v>8</v>
      </c>
      <c r="D451" s="3"/>
      <c r="E451" s="1" t="s">
        <v>8</v>
      </c>
      <c r="F451" s="1"/>
      <c r="G451" s="5"/>
      <c r="H451" s="5">
        <f t="shared" ref="H451" si="104">H444+H445+H446+H447+H448+H449+H450</f>
        <v>253344</v>
      </c>
    </row>
    <row r="452" spans="1:8" x14ac:dyDescent="0.7">
      <c r="D452" s="4"/>
      <c r="E452" s="1" t="s">
        <v>9</v>
      </c>
      <c r="F452" s="1"/>
      <c r="G452" s="5"/>
      <c r="H452" s="5">
        <f t="shared" ref="H452" si="105">H451*0.1</f>
        <v>25334.400000000001</v>
      </c>
    </row>
    <row r="453" spans="1:8" x14ac:dyDescent="0.7">
      <c r="D453" s="4"/>
      <c r="E453" s="1" t="s">
        <v>10</v>
      </c>
      <c r="F453" s="1"/>
      <c r="G453" s="5"/>
      <c r="H453" s="5">
        <f t="shared" ref="H453" si="106">H451+H452</f>
        <v>278678.40000000002</v>
      </c>
    </row>
    <row r="455" spans="1:8" x14ac:dyDescent="0.7">
      <c r="A455" s="1" t="s">
        <v>4</v>
      </c>
      <c r="B455" s="1" t="s">
        <v>0</v>
      </c>
      <c r="C455" s="1" t="s">
        <v>1</v>
      </c>
      <c r="D455" s="1" t="s">
        <v>6</v>
      </c>
      <c r="E455" s="1" t="s">
        <v>7</v>
      </c>
      <c r="F455" s="1" t="s">
        <v>165</v>
      </c>
      <c r="G455" s="5"/>
      <c r="H455" s="1" t="s">
        <v>3</v>
      </c>
    </row>
    <row r="456" spans="1:8" x14ac:dyDescent="0.7">
      <c r="A456" s="1" t="s">
        <v>79</v>
      </c>
      <c r="B456" s="1" t="s">
        <v>78</v>
      </c>
      <c r="C456" s="1">
        <v>10</v>
      </c>
      <c r="D456" s="1">
        <v>7</v>
      </c>
      <c r="E456" s="1"/>
      <c r="F456" s="1">
        <v>1</v>
      </c>
      <c r="G456" s="5">
        <f>3500*D456+4900*E456+3500*F456</f>
        <v>28000</v>
      </c>
      <c r="H456" s="5">
        <f t="shared" ref="H456:H461" si="107">G456*C456</f>
        <v>280000</v>
      </c>
    </row>
    <row r="457" spans="1:8" x14ac:dyDescent="0.7">
      <c r="A457" s="1"/>
      <c r="B457" s="1"/>
      <c r="C457" s="1"/>
      <c r="D457" s="1"/>
      <c r="E457" s="1"/>
      <c r="F457" s="1"/>
      <c r="G457" s="5">
        <f>3500*D457+4900*E457</f>
        <v>0</v>
      </c>
      <c r="H457" s="5">
        <f t="shared" si="107"/>
        <v>0</v>
      </c>
    </row>
    <row r="458" spans="1:8" x14ac:dyDescent="0.7">
      <c r="A458" s="1"/>
      <c r="B458" s="1"/>
      <c r="C458" s="1"/>
      <c r="D458" s="1"/>
      <c r="E458" s="1"/>
      <c r="F458" s="1"/>
      <c r="G458" s="5">
        <f>3500*D458+4900*E458</f>
        <v>0</v>
      </c>
      <c r="H458" s="5">
        <f t="shared" si="107"/>
        <v>0</v>
      </c>
    </row>
    <row r="459" spans="1:8" x14ac:dyDescent="0.7">
      <c r="A459" s="1"/>
      <c r="B459" s="1"/>
      <c r="C459" s="1"/>
      <c r="D459" s="1"/>
      <c r="E459" s="1"/>
      <c r="F459" s="1"/>
      <c r="G459" s="5">
        <f>4000*D459+5600*E459</f>
        <v>0</v>
      </c>
      <c r="H459" s="5">
        <f t="shared" si="107"/>
        <v>0</v>
      </c>
    </row>
    <row r="460" spans="1:8" x14ac:dyDescent="0.7">
      <c r="A460" s="1"/>
      <c r="B460" s="1"/>
      <c r="C460" s="1"/>
      <c r="D460" s="1"/>
      <c r="E460" s="1"/>
      <c r="F460" s="1"/>
      <c r="G460" s="5">
        <f>4000*D460+5600*E460</f>
        <v>0</v>
      </c>
      <c r="H460" s="5">
        <f t="shared" si="107"/>
        <v>0</v>
      </c>
    </row>
    <row r="461" spans="1:8" x14ac:dyDescent="0.7">
      <c r="A461" s="1"/>
      <c r="B461" s="1"/>
      <c r="C461" s="1"/>
      <c r="D461" s="1"/>
      <c r="E461" s="1"/>
      <c r="F461" s="1"/>
      <c r="G461" s="5">
        <f>4000*D461+5600*E461</f>
        <v>0</v>
      </c>
      <c r="H461" s="5">
        <f t="shared" si="107"/>
        <v>0</v>
      </c>
    </row>
    <row r="462" spans="1:8" x14ac:dyDescent="0.7">
      <c r="A462" s="1"/>
      <c r="B462" s="1" t="s">
        <v>249</v>
      </c>
      <c r="C462" s="1">
        <v>0.05</v>
      </c>
      <c r="D462" s="1"/>
      <c r="E462" s="1"/>
      <c r="F462" s="1"/>
      <c r="G462" s="5"/>
      <c r="H462" s="5">
        <f>(H456+H457+H458+H459+H460+H461)*C462</f>
        <v>14000</v>
      </c>
    </row>
    <row r="463" spans="1:8" x14ac:dyDescent="0.7">
      <c r="A463" s="2"/>
      <c r="B463" s="7" t="s">
        <v>80</v>
      </c>
      <c r="C463" s="1">
        <f>SUM(C456:C461)</f>
        <v>10</v>
      </c>
      <c r="D463" s="3"/>
      <c r="E463" s="1" t="s">
        <v>8</v>
      </c>
      <c r="F463" s="1"/>
      <c r="G463" s="5"/>
      <c r="H463" s="5">
        <f t="shared" ref="H463" si="108">H456+H457+H458+H459+H460+H461+H462</f>
        <v>294000</v>
      </c>
    </row>
    <row r="464" spans="1:8" x14ac:dyDescent="0.7">
      <c r="D464" s="4"/>
      <c r="E464" s="1" t="s">
        <v>9</v>
      </c>
      <c r="F464" s="1"/>
      <c r="G464" s="5"/>
      <c r="H464" s="5">
        <f t="shared" ref="H464" si="109">H463*0.1</f>
        <v>29400</v>
      </c>
    </row>
    <row r="465" spans="1:8" x14ac:dyDescent="0.7">
      <c r="D465" s="4"/>
      <c r="E465" s="1" t="s">
        <v>10</v>
      </c>
      <c r="F465" s="1"/>
      <c r="G465" s="5"/>
      <c r="H465" s="5">
        <f t="shared" ref="H465" si="110">H463+H464</f>
        <v>323400</v>
      </c>
    </row>
    <row r="467" spans="1:8" x14ac:dyDescent="0.7">
      <c r="A467" s="1" t="s">
        <v>4</v>
      </c>
      <c r="B467" s="1" t="s">
        <v>0</v>
      </c>
      <c r="C467" s="1" t="s">
        <v>1</v>
      </c>
      <c r="D467" s="1" t="s">
        <v>6</v>
      </c>
      <c r="E467" s="1" t="s">
        <v>7</v>
      </c>
      <c r="F467" s="1" t="s">
        <v>165</v>
      </c>
      <c r="G467" s="5"/>
      <c r="H467" s="1" t="s">
        <v>3</v>
      </c>
    </row>
    <row r="468" spans="1:8" x14ac:dyDescent="0.7">
      <c r="A468" s="1" t="s">
        <v>45</v>
      </c>
      <c r="B468" s="1" t="s">
        <v>143</v>
      </c>
      <c r="C468" s="1">
        <v>8</v>
      </c>
      <c r="D468" s="1">
        <v>7</v>
      </c>
      <c r="E468" s="1">
        <v>1</v>
      </c>
      <c r="F468" s="1"/>
      <c r="G468" s="5">
        <f>3500*D468+4900*E468+3500*F468</f>
        <v>29400</v>
      </c>
      <c r="H468" s="5">
        <f t="shared" ref="H468:H473" si="111">G468*C468</f>
        <v>235200</v>
      </c>
    </row>
    <row r="469" spans="1:8" x14ac:dyDescent="0.7">
      <c r="A469" s="1"/>
      <c r="B469" s="1"/>
      <c r="C469" s="1"/>
      <c r="D469" s="1"/>
      <c r="E469" s="1"/>
      <c r="F469" s="1"/>
      <c r="G469" s="5">
        <f>3500*D469+4900*E469</f>
        <v>0</v>
      </c>
      <c r="H469" s="5">
        <f t="shared" si="111"/>
        <v>0</v>
      </c>
    </row>
    <row r="470" spans="1:8" x14ac:dyDescent="0.7">
      <c r="A470" s="1"/>
      <c r="B470" s="1"/>
      <c r="C470" s="1"/>
      <c r="D470" s="1"/>
      <c r="E470" s="1"/>
      <c r="F470" s="1"/>
      <c r="G470" s="5">
        <f>3500*D470+4900*E470</f>
        <v>0</v>
      </c>
      <c r="H470" s="5">
        <f t="shared" si="111"/>
        <v>0</v>
      </c>
    </row>
    <row r="471" spans="1:8" x14ac:dyDescent="0.7">
      <c r="A471" s="1"/>
      <c r="B471" s="1" t="s">
        <v>56</v>
      </c>
      <c r="C471" s="1">
        <v>1</v>
      </c>
      <c r="D471" s="1">
        <v>7</v>
      </c>
      <c r="E471" s="1">
        <v>1</v>
      </c>
      <c r="F471" s="1"/>
      <c r="G471" s="5">
        <f>4000*D471+5600*E471+4000*F471</f>
        <v>33600</v>
      </c>
      <c r="H471" s="5">
        <f t="shared" si="111"/>
        <v>33600</v>
      </c>
    </row>
    <row r="472" spans="1:8" x14ac:dyDescent="0.7">
      <c r="A472" s="1"/>
      <c r="B472" s="1"/>
      <c r="C472" s="1"/>
      <c r="D472" s="1"/>
      <c r="E472" s="1"/>
      <c r="F472" s="1"/>
      <c r="G472" s="5">
        <f>4000*D472+5600*E472</f>
        <v>0</v>
      </c>
      <c r="H472" s="5">
        <f t="shared" si="111"/>
        <v>0</v>
      </c>
    </row>
    <row r="473" spans="1:8" x14ac:dyDescent="0.7">
      <c r="A473" s="1"/>
      <c r="B473" s="1"/>
      <c r="C473" s="1"/>
      <c r="D473" s="1"/>
      <c r="E473" s="1"/>
      <c r="F473" s="1"/>
      <c r="G473" s="5">
        <f>4000*D473+5600*E473</f>
        <v>0</v>
      </c>
      <c r="H473" s="5">
        <f t="shared" si="111"/>
        <v>0</v>
      </c>
    </row>
    <row r="474" spans="1:8" x14ac:dyDescent="0.7">
      <c r="A474" s="1"/>
      <c r="B474" s="1" t="s">
        <v>249</v>
      </c>
      <c r="C474" s="1">
        <v>0.03</v>
      </c>
      <c r="D474" s="1"/>
      <c r="E474" s="1"/>
      <c r="F474" s="1"/>
      <c r="G474" s="5"/>
      <c r="H474" s="5">
        <f>(H468+H469+H470+H471+H472+H473)*C474</f>
        <v>8064</v>
      </c>
    </row>
    <row r="475" spans="1:8" x14ac:dyDescent="0.7">
      <c r="A475" s="2"/>
      <c r="B475" s="7" t="s">
        <v>80</v>
      </c>
      <c r="C475" s="1">
        <f>SUM(C468:C473)</f>
        <v>9</v>
      </c>
      <c r="D475" s="3"/>
      <c r="E475" s="1" t="s">
        <v>8</v>
      </c>
      <c r="F475" s="1"/>
      <c r="G475" s="5"/>
      <c r="H475" s="5">
        <f t="shared" ref="H475" si="112">H468+H469+H470+H471+H472+H473+H474</f>
        <v>276864</v>
      </c>
    </row>
    <row r="476" spans="1:8" x14ac:dyDescent="0.7">
      <c r="D476" s="4"/>
      <c r="E476" s="1" t="s">
        <v>9</v>
      </c>
      <c r="F476" s="1"/>
      <c r="G476" s="5"/>
      <c r="H476" s="5">
        <f t="shared" ref="H476" si="113">H475*0.1</f>
        <v>27686.400000000001</v>
      </c>
    </row>
    <row r="477" spans="1:8" x14ac:dyDescent="0.7">
      <c r="D477" s="4"/>
      <c r="E477" s="1" t="s">
        <v>10</v>
      </c>
      <c r="F477" s="1"/>
      <c r="G477" s="5"/>
      <c r="H477" s="5">
        <f t="shared" ref="H477" si="114">H475+H476</f>
        <v>304550.40000000002</v>
      </c>
    </row>
    <row r="479" spans="1:8" x14ac:dyDescent="0.7">
      <c r="A479" s="1" t="s">
        <v>4</v>
      </c>
      <c r="B479" s="1" t="s">
        <v>0</v>
      </c>
      <c r="C479" s="1" t="s">
        <v>1</v>
      </c>
      <c r="D479" s="1" t="s">
        <v>6</v>
      </c>
      <c r="E479" s="1" t="s">
        <v>7</v>
      </c>
      <c r="F479" s="1" t="s">
        <v>165</v>
      </c>
      <c r="G479" s="5"/>
      <c r="H479" s="1" t="s">
        <v>3</v>
      </c>
    </row>
    <row r="480" spans="1:8" x14ac:dyDescent="0.7">
      <c r="A480" s="1" t="s">
        <v>158</v>
      </c>
      <c r="B480" s="1" t="s">
        <v>81</v>
      </c>
      <c r="C480" s="1">
        <v>5</v>
      </c>
      <c r="D480" s="1">
        <v>7</v>
      </c>
      <c r="E480" s="1">
        <v>1</v>
      </c>
      <c r="F480" s="1"/>
      <c r="G480" s="5">
        <f>3500*D480+4900*E480+3500*F480</f>
        <v>29400</v>
      </c>
      <c r="H480" s="5">
        <f t="shared" ref="H480:H485" si="115">G480*C480</f>
        <v>147000</v>
      </c>
    </row>
    <row r="481" spans="1:8" x14ac:dyDescent="0.7">
      <c r="A481" s="1"/>
      <c r="B481" s="1"/>
      <c r="C481" s="1"/>
      <c r="D481" s="1"/>
      <c r="E481" s="1"/>
      <c r="F481" s="1"/>
      <c r="G481" s="5">
        <f>3500*D481+4900*E481</f>
        <v>0</v>
      </c>
      <c r="H481" s="5">
        <f t="shared" si="115"/>
        <v>0</v>
      </c>
    </row>
    <row r="482" spans="1:8" x14ac:dyDescent="0.7">
      <c r="A482" s="1"/>
      <c r="B482" s="1"/>
      <c r="C482" s="1"/>
      <c r="D482" s="1"/>
      <c r="E482" s="1"/>
      <c r="F482" s="1"/>
      <c r="G482" s="5">
        <f>3500*D482+4900*E482</f>
        <v>0</v>
      </c>
      <c r="H482" s="5">
        <f t="shared" si="115"/>
        <v>0</v>
      </c>
    </row>
    <row r="483" spans="1:8" x14ac:dyDescent="0.7">
      <c r="A483" s="1"/>
      <c r="B483" s="1" t="s">
        <v>56</v>
      </c>
      <c r="C483" s="1">
        <v>1</v>
      </c>
      <c r="D483" s="1">
        <v>7</v>
      </c>
      <c r="E483" s="1">
        <v>1</v>
      </c>
      <c r="F483" s="1"/>
      <c r="G483" s="5">
        <f>4000*D483+5600*E483+4000*F483</f>
        <v>33600</v>
      </c>
      <c r="H483" s="5">
        <f t="shared" si="115"/>
        <v>33600</v>
      </c>
    </row>
    <row r="484" spans="1:8" x14ac:dyDescent="0.7">
      <c r="A484" s="1"/>
      <c r="B484" s="1"/>
      <c r="C484" s="1"/>
      <c r="D484" s="1"/>
      <c r="E484" s="1"/>
      <c r="F484" s="1"/>
      <c r="G484" s="5">
        <f>4000*D484+5600*E484</f>
        <v>0</v>
      </c>
      <c r="H484" s="5">
        <f t="shared" si="115"/>
        <v>0</v>
      </c>
    </row>
    <row r="485" spans="1:8" x14ac:dyDescent="0.7">
      <c r="A485" s="1"/>
      <c r="B485" s="1"/>
      <c r="C485" s="1"/>
      <c r="D485" s="1"/>
      <c r="E485" s="1"/>
      <c r="F485" s="1"/>
      <c r="G485" s="5">
        <f>4000*D485+5600*E485</f>
        <v>0</v>
      </c>
      <c r="H485" s="5">
        <f t="shared" si="115"/>
        <v>0</v>
      </c>
    </row>
    <row r="486" spans="1:8" x14ac:dyDescent="0.7">
      <c r="A486" s="1"/>
      <c r="B486" s="1" t="s">
        <v>249</v>
      </c>
      <c r="C486" s="1">
        <v>0.05</v>
      </c>
      <c r="D486" s="1"/>
      <c r="E486" s="1"/>
      <c r="F486" s="1"/>
      <c r="G486" s="5"/>
      <c r="H486" s="5">
        <f>(H480+H481+H482+H483+H484+H485)*C486</f>
        <v>9030</v>
      </c>
    </row>
    <row r="487" spans="1:8" x14ac:dyDescent="0.7">
      <c r="A487" s="2"/>
      <c r="B487" s="7" t="s">
        <v>80</v>
      </c>
      <c r="C487" s="1">
        <f>SUM(C480:C485)</f>
        <v>6</v>
      </c>
      <c r="D487" s="3"/>
      <c r="E487" s="1" t="s">
        <v>8</v>
      </c>
      <c r="F487" s="1"/>
      <c r="G487" s="5"/>
      <c r="H487" s="5">
        <f t="shared" ref="H487" si="116">H480+H481+H482+H483+H484+H485+H486</f>
        <v>189630</v>
      </c>
    </row>
    <row r="488" spans="1:8" x14ac:dyDescent="0.7">
      <c r="D488" s="4"/>
      <c r="E488" s="1" t="s">
        <v>9</v>
      </c>
      <c r="F488" s="1"/>
      <c r="G488" s="5"/>
      <c r="H488" s="5">
        <f t="shared" ref="H488" si="117">H487*0.1</f>
        <v>18963</v>
      </c>
    </row>
    <row r="489" spans="1:8" x14ac:dyDescent="0.7">
      <c r="D489" s="4"/>
      <c r="E489" s="1" t="s">
        <v>10</v>
      </c>
      <c r="F489" s="1"/>
      <c r="G489" s="5"/>
      <c r="H489" s="5">
        <f t="shared" ref="H489" si="118">H487+H488</f>
        <v>208593</v>
      </c>
    </row>
    <row r="491" spans="1:8" x14ac:dyDescent="0.7">
      <c r="A491" s="1" t="s">
        <v>4</v>
      </c>
      <c r="B491" s="1" t="s">
        <v>0</v>
      </c>
      <c r="C491" s="1" t="s">
        <v>1</v>
      </c>
      <c r="D491" s="1" t="s">
        <v>6</v>
      </c>
      <c r="E491" s="1" t="s">
        <v>7</v>
      </c>
      <c r="F491" s="1" t="s">
        <v>165</v>
      </c>
      <c r="G491" s="5"/>
      <c r="H491" s="1" t="s">
        <v>3</v>
      </c>
    </row>
    <row r="492" spans="1:8" x14ac:dyDescent="0.7">
      <c r="A492" s="1" t="s">
        <v>164</v>
      </c>
      <c r="B492" s="1" t="s">
        <v>99</v>
      </c>
      <c r="C492" s="1">
        <v>11</v>
      </c>
      <c r="D492" s="1">
        <v>8</v>
      </c>
      <c r="E492" s="1"/>
      <c r="F492" s="1"/>
      <c r="G492" s="5">
        <f>3500*D492+4900*E492+3500*F492</f>
        <v>28000</v>
      </c>
      <c r="H492" s="5">
        <f t="shared" ref="H492:H497" si="119">G492*C492</f>
        <v>308000</v>
      </c>
    </row>
    <row r="493" spans="1:8" x14ac:dyDescent="0.7">
      <c r="A493" s="1"/>
      <c r="B493" s="1"/>
      <c r="C493" s="1"/>
      <c r="D493" s="1"/>
      <c r="E493" s="1"/>
      <c r="F493" s="1"/>
      <c r="G493" s="5">
        <f>3500*D493+4900*E493</f>
        <v>0</v>
      </c>
      <c r="H493" s="5">
        <f t="shared" si="119"/>
        <v>0</v>
      </c>
    </row>
    <row r="494" spans="1:8" x14ac:dyDescent="0.7">
      <c r="A494" s="1"/>
      <c r="B494" s="1" t="s">
        <v>107</v>
      </c>
      <c r="C494" s="1">
        <v>1</v>
      </c>
      <c r="D494" s="1">
        <v>8</v>
      </c>
      <c r="E494" s="1"/>
      <c r="F494" s="1"/>
      <c r="G494" s="5">
        <f>4000*D494+5600*E494</f>
        <v>32000</v>
      </c>
      <c r="H494" s="5">
        <f t="shared" si="119"/>
        <v>32000</v>
      </c>
    </row>
    <row r="495" spans="1:8" x14ac:dyDescent="0.7">
      <c r="A495" s="1"/>
      <c r="B495" s="1"/>
      <c r="C495" s="1"/>
      <c r="D495" s="1"/>
      <c r="E495" s="1"/>
      <c r="F495" s="1"/>
      <c r="G495" s="5">
        <f>4000*D495+5600*E495</f>
        <v>0</v>
      </c>
      <c r="H495" s="5">
        <f t="shared" si="119"/>
        <v>0</v>
      </c>
    </row>
    <row r="496" spans="1:8" x14ac:dyDescent="0.7">
      <c r="A496" s="1"/>
      <c r="B496" s="1"/>
      <c r="C496" s="1"/>
      <c r="D496" s="1"/>
      <c r="E496" s="1"/>
      <c r="F496" s="1"/>
      <c r="G496" s="5">
        <f>4000*D496+5600*E496</f>
        <v>0</v>
      </c>
      <c r="H496" s="5">
        <f t="shared" si="119"/>
        <v>0</v>
      </c>
    </row>
    <row r="497" spans="1:8" x14ac:dyDescent="0.7">
      <c r="A497" s="1"/>
      <c r="B497" s="1"/>
      <c r="C497" s="1"/>
      <c r="D497" s="1"/>
      <c r="E497" s="1"/>
      <c r="F497" s="1"/>
      <c r="G497" s="5">
        <f>4000*D497+5600*E497</f>
        <v>0</v>
      </c>
      <c r="H497" s="5">
        <f t="shared" si="119"/>
        <v>0</v>
      </c>
    </row>
    <row r="498" spans="1:8" x14ac:dyDescent="0.7">
      <c r="A498" s="1"/>
      <c r="B498" s="1" t="s">
        <v>249</v>
      </c>
      <c r="C498" s="1">
        <v>0.03</v>
      </c>
      <c r="D498" s="1"/>
      <c r="E498" s="1"/>
      <c r="F498" s="1"/>
      <c r="G498" s="5"/>
      <c r="H498" s="5">
        <f>(H492+H493+H494+H495+H496+H497)*C498</f>
        <v>10200</v>
      </c>
    </row>
    <row r="499" spans="1:8" x14ac:dyDescent="0.7">
      <c r="A499" s="2"/>
      <c r="B499" s="7" t="s">
        <v>80</v>
      </c>
      <c r="C499" s="1">
        <f>SUM(C492:C497)</f>
        <v>12</v>
      </c>
      <c r="D499" s="3"/>
      <c r="E499" s="1" t="s">
        <v>8</v>
      </c>
      <c r="F499" s="1"/>
      <c r="G499" s="5"/>
      <c r="H499" s="5">
        <f t="shared" ref="H499" si="120">H492+H493+H494+H495+H496+H497+H498</f>
        <v>350200</v>
      </c>
    </row>
    <row r="500" spans="1:8" x14ac:dyDescent="0.7">
      <c r="D500" s="4"/>
      <c r="E500" s="1" t="s">
        <v>9</v>
      </c>
      <c r="F500" s="1"/>
      <c r="G500" s="5"/>
      <c r="H500" s="5">
        <f t="shared" ref="H500" si="121">H499*0.1</f>
        <v>35020</v>
      </c>
    </row>
    <row r="501" spans="1:8" x14ac:dyDescent="0.7">
      <c r="D501" s="4"/>
      <c r="E501" s="1" t="s">
        <v>10</v>
      </c>
      <c r="F501" s="1"/>
      <c r="G501" s="5"/>
      <c r="H501" s="5">
        <f t="shared" ref="H501" si="122">H499+H500</f>
        <v>385220</v>
      </c>
    </row>
    <row r="503" spans="1:8" x14ac:dyDescent="0.7">
      <c r="A503" s="1" t="s">
        <v>4</v>
      </c>
      <c r="B503" s="1" t="s">
        <v>0</v>
      </c>
      <c r="C503" s="1" t="s">
        <v>1</v>
      </c>
      <c r="D503" s="1" t="s">
        <v>6</v>
      </c>
      <c r="E503" s="1" t="s">
        <v>7</v>
      </c>
      <c r="F503" s="1" t="s">
        <v>165</v>
      </c>
      <c r="G503" s="5"/>
      <c r="H503" s="1" t="s">
        <v>3</v>
      </c>
    </row>
    <row r="504" spans="1:8" x14ac:dyDescent="0.7">
      <c r="A504" s="1" t="s">
        <v>166</v>
      </c>
      <c r="B504" s="1" t="s">
        <v>100</v>
      </c>
      <c r="C504" s="1">
        <v>4</v>
      </c>
      <c r="D504" s="1">
        <v>8</v>
      </c>
      <c r="E504" s="1"/>
      <c r="F504" s="1"/>
      <c r="G504" s="5">
        <f>3500*D504+4900*E504</f>
        <v>28000</v>
      </c>
      <c r="H504" s="5">
        <f t="shared" ref="H504:H509" si="123">G504*C504</f>
        <v>112000</v>
      </c>
    </row>
    <row r="505" spans="1:8" x14ac:dyDescent="0.7">
      <c r="A505" s="1"/>
      <c r="B505" s="1"/>
      <c r="C505" s="1"/>
      <c r="D505" s="1"/>
      <c r="E505" s="1"/>
      <c r="F505" s="1"/>
      <c r="G505" s="5">
        <f>3500*D505+4900*E505</f>
        <v>0</v>
      </c>
      <c r="H505" s="5">
        <f t="shared" si="123"/>
        <v>0</v>
      </c>
    </row>
    <row r="506" spans="1:8" x14ac:dyDescent="0.7">
      <c r="A506" s="1"/>
      <c r="B506" s="1"/>
      <c r="C506" s="1"/>
      <c r="D506" s="1"/>
      <c r="E506" s="1"/>
      <c r="F506" s="1"/>
      <c r="G506" s="5">
        <f>3500*D506+4900*E506</f>
        <v>0</v>
      </c>
      <c r="H506" s="5">
        <f t="shared" si="123"/>
        <v>0</v>
      </c>
    </row>
    <row r="507" spans="1:8" x14ac:dyDescent="0.7">
      <c r="A507" s="1"/>
      <c r="B507" s="1" t="s">
        <v>108</v>
      </c>
      <c r="C507" s="1">
        <v>1</v>
      </c>
      <c r="D507" s="1">
        <v>8</v>
      </c>
      <c r="E507" s="1"/>
      <c r="F507" s="1"/>
      <c r="G507" s="5">
        <f>4000*D507+5600*E507</f>
        <v>32000</v>
      </c>
      <c r="H507" s="5">
        <f t="shared" si="123"/>
        <v>32000</v>
      </c>
    </row>
    <row r="508" spans="1:8" x14ac:dyDescent="0.7">
      <c r="A508" s="1"/>
      <c r="B508" s="1"/>
      <c r="C508" s="1"/>
      <c r="D508" s="1"/>
      <c r="E508" s="1"/>
      <c r="F508" s="1"/>
      <c r="G508" s="5">
        <f>4000*D508+5600*E508</f>
        <v>0</v>
      </c>
      <c r="H508" s="5">
        <f t="shared" si="123"/>
        <v>0</v>
      </c>
    </row>
    <row r="509" spans="1:8" x14ac:dyDescent="0.7">
      <c r="A509" s="1"/>
      <c r="B509" s="1"/>
      <c r="C509" s="1"/>
      <c r="D509" s="1"/>
      <c r="E509" s="1"/>
      <c r="F509" s="1"/>
      <c r="G509" s="5">
        <f>4000*D509+5600*E509</f>
        <v>0</v>
      </c>
      <c r="H509" s="5">
        <f t="shared" si="123"/>
        <v>0</v>
      </c>
    </row>
    <row r="510" spans="1:8" x14ac:dyDescent="0.7">
      <c r="A510" s="1"/>
      <c r="B510" s="1" t="s">
        <v>249</v>
      </c>
      <c r="C510" s="1">
        <v>7.0000000000000007E-2</v>
      </c>
      <c r="D510" s="1"/>
      <c r="E510" s="1"/>
      <c r="F510" s="1"/>
      <c r="G510" s="5"/>
      <c r="H510" s="5">
        <f>(H504+H505+H506+H507+H508+H509)*C510</f>
        <v>10080.000000000002</v>
      </c>
    </row>
    <row r="511" spans="1:8" x14ac:dyDescent="0.7">
      <c r="A511" s="2"/>
      <c r="B511" s="7" t="s">
        <v>80</v>
      </c>
      <c r="C511" s="1">
        <f>SUM(C504:C509)</f>
        <v>5</v>
      </c>
      <c r="D511" s="3"/>
      <c r="E511" s="1" t="s">
        <v>8</v>
      </c>
      <c r="F511" s="1"/>
      <c r="G511" s="5"/>
      <c r="H511" s="5">
        <f t="shared" ref="H511" si="124">H504+H505+H506+H507+H508+H509+H510</f>
        <v>154080</v>
      </c>
    </row>
    <row r="512" spans="1:8" x14ac:dyDescent="0.7">
      <c r="D512" s="4"/>
      <c r="E512" s="1" t="s">
        <v>9</v>
      </c>
      <c r="F512" s="1"/>
      <c r="G512" s="5"/>
      <c r="H512" s="5">
        <f t="shared" ref="H512" si="125">H511*0.1</f>
        <v>15408</v>
      </c>
    </row>
    <row r="513" spans="4:8" x14ac:dyDescent="0.7">
      <c r="D513" s="4"/>
      <c r="E513" s="1" t="s">
        <v>10</v>
      </c>
      <c r="F513" s="1"/>
      <c r="G513" s="5"/>
      <c r="H513" s="5">
        <f t="shared" ref="H513" si="126">H511+H512</f>
        <v>169488</v>
      </c>
    </row>
  </sheetData>
  <mergeCells count="3">
    <mergeCell ref="D33:D34"/>
    <mergeCell ref="B35:D36"/>
    <mergeCell ref="B192:D192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AD14F-29D8-4247-A7E6-8145AA668118}">
  <dimension ref="A1:K31"/>
  <sheetViews>
    <sheetView workbookViewId="0">
      <selection activeCell="E21" sqref="E21"/>
    </sheetView>
  </sheetViews>
  <sheetFormatPr defaultRowHeight="17.649999999999999" x14ac:dyDescent="0.7"/>
  <cols>
    <col min="1" max="1" width="24" customWidth="1"/>
    <col min="2" max="2" width="24.875" customWidth="1"/>
    <col min="9" max="9" width="12.875" customWidth="1"/>
    <col min="10" max="10" width="11.5" customWidth="1"/>
    <col min="11" max="11" width="15.25" customWidth="1"/>
  </cols>
  <sheetData>
    <row r="1" spans="1:11" x14ac:dyDescent="0.7">
      <c r="A1" s="1" t="s">
        <v>4</v>
      </c>
      <c r="B1" s="1" t="s">
        <v>0</v>
      </c>
      <c r="C1" s="1" t="s">
        <v>247</v>
      </c>
      <c r="D1" s="1" t="s">
        <v>1</v>
      </c>
      <c r="E1" s="1" t="s">
        <v>6</v>
      </c>
      <c r="F1" s="1" t="s">
        <v>7</v>
      </c>
      <c r="G1" s="8" t="s">
        <v>165</v>
      </c>
      <c r="H1" s="10" t="s">
        <v>2</v>
      </c>
      <c r="I1" s="1" t="s">
        <v>8</v>
      </c>
      <c r="J1" s="1" t="s">
        <v>9</v>
      </c>
      <c r="K1" s="1" t="s">
        <v>10</v>
      </c>
    </row>
    <row r="2" spans="1:11" x14ac:dyDescent="0.7">
      <c r="A2" s="11" t="s">
        <v>246</v>
      </c>
      <c r="B2" s="11" t="s">
        <v>144</v>
      </c>
      <c r="C2" s="11">
        <v>1</v>
      </c>
      <c r="D2" s="11">
        <v>2</v>
      </c>
      <c r="E2" s="11">
        <v>8</v>
      </c>
      <c r="F2" s="11">
        <v>0</v>
      </c>
      <c r="G2" s="11">
        <v>0</v>
      </c>
      <c r="H2" s="12">
        <f>20000</f>
        <v>20000</v>
      </c>
      <c r="I2" s="12">
        <f>H2*D2</f>
        <v>40000</v>
      </c>
      <c r="J2" s="12">
        <f>I2*0.1</f>
        <v>4000</v>
      </c>
      <c r="K2" s="12">
        <f>I2+J2</f>
        <v>44000</v>
      </c>
    </row>
    <row r="3" spans="1:11" x14ac:dyDescent="0.7">
      <c r="A3" s="1" t="s">
        <v>214</v>
      </c>
      <c r="B3" s="1" t="s">
        <v>144</v>
      </c>
      <c r="C3" s="1">
        <v>20</v>
      </c>
      <c r="D3" s="1">
        <v>59</v>
      </c>
      <c r="E3" s="1">
        <v>8</v>
      </c>
      <c r="F3" s="1">
        <v>0</v>
      </c>
      <c r="G3" s="1">
        <v>0</v>
      </c>
      <c r="H3" s="5">
        <f>20000</f>
        <v>20000</v>
      </c>
      <c r="I3" s="14">
        <f>H3*D3</f>
        <v>1180000</v>
      </c>
      <c r="J3" s="14">
        <f t="shared" ref="J3" si="0">I3*0.1</f>
        <v>118000</v>
      </c>
      <c r="K3" s="5">
        <f t="shared" ref="K3" si="1">I3+J3</f>
        <v>1298000</v>
      </c>
    </row>
    <row r="4" spans="1:11" x14ac:dyDescent="0.7">
      <c r="I4" s="31" t="s">
        <v>8</v>
      </c>
      <c r="J4" s="32" t="s">
        <v>9</v>
      </c>
      <c r="K4" s="32" t="s">
        <v>245</v>
      </c>
    </row>
    <row r="5" spans="1:11" x14ac:dyDescent="0.7">
      <c r="I5" s="5">
        <f>SUM(I2:I4)</f>
        <v>1220000</v>
      </c>
      <c r="J5" s="5">
        <f>SUM(J2:J4)</f>
        <v>122000</v>
      </c>
      <c r="K5" s="5">
        <f>SUM(K2:K4)</f>
        <v>1342000</v>
      </c>
    </row>
    <row r="7" spans="1:11" x14ac:dyDescent="0.7">
      <c r="A7" s="1" t="s">
        <v>248</v>
      </c>
      <c r="B7" s="34">
        <v>45861</v>
      </c>
      <c r="C7" s="1" t="s">
        <v>278</v>
      </c>
    </row>
    <row r="8" spans="1:11" x14ac:dyDescent="0.7">
      <c r="A8" s="1" t="s">
        <v>214</v>
      </c>
      <c r="B8" s="34">
        <v>45862</v>
      </c>
      <c r="C8" s="1" t="s">
        <v>278</v>
      </c>
    </row>
    <row r="9" spans="1:11" x14ac:dyDescent="0.7">
      <c r="A9" s="8" t="s">
        <v>281</v>
      </c>
      <c r="B9" s="34">
        <v>45863</v>
      </c>
      <c r="C9" s="1" t="s">
        <v>279</v>
      </c>
    </row>
    <row r="10" spans="1:11" x14ac:dyDescent="0.7">
      <c r="A10" s="8" t="s">
        <v>281</v>
      </c>
      <c r="B10" s="34">
        <v>45864</v>
      </c>
      <c r="C10" s="1" t="s">
        <v>279</v>
      </c>
    </row>
    <row r="11" spans="1:11" x14ac:dyDescent="0.7">
      <c r="A11" s="8" t="s">
        <v>281</v>
      </c>
      <c r="B11" s="34">
        <v>45865</v>
      </c>
      <c r="C11" s="1" t="s">
        <v>280</v>
      </c>
    </row>
    <row r="12" spans="1:11" x14ac:dyDescent="0.7">
      <c r="A12" s="8" t="s">
        <v>281</v>
      </c>
      <c r="B12" s="34">
        <v>45866</v>
      </c>
      <c r="C12" s="1" t="s">
        <v>279</v>
      </c>
    </row>
    <row r="13" spans="1:11" x14ac:dyDescent="0.7">
      <c r="A13" s="8" t="s">
        <v>281</v>
      </c>
      <c r="B13" s="34">
        <v>45867</v>
      </c>
      <c r="C13" s="1" t="s">
        <v>279</v>
      </c>
    </row>
    <row r="14" spans="1:11" x14ac:dyDescent="0.7">
      <c r="A14" s="8" t="s">
        <v>281</v>
      </c>
      <c r="B14" s="34">
        <v>45868</v>
      </c>
      <c r="C14" s="1" t="s">
        <v>280</v>
      </c>
    </row>
    <row r="15" spans="1:11" x14ac:dyDescent="0.7">
      <c r="A15" s="8" t="s">
        <v>281</v>
      </c>
      <c r="B15" s="34">
        <v>45869</v>
      </c>
      <c r="C15" s="1" t="s">
        <v>280</v>
      </c>
    </row>
    <row r="16" spans="1:11" x14ac:dyDescent="0.7">
      <c r="A16" s="8" t="s">
        <v>281</v>
      </c>
      <c r="B16" s="34">
        <v>45870</v>
      </c>
      <c r="C16" s="1" t="s">
        <v>279</v>
      </c>
    </row>
    <row r="17" spans="1:3" x14ac:dyDescent="0.7">
      <c r="A17" s="8" t="s">
        <v>281</v>
      </c>
      <c r="B17" s="34">
        <v>45871</v>
      </c>
      <c r="C17" s="1" t="s">
        <v>279</v>
      </c>
    </row>
    <row r="18" spans="1:3" x14ac:dyDescent="0.7">
      <c r="A18" s="8" t="s">
        <v>281</v>
      </c>
      <c r="B18" s="34">
        <v>45872</v>
      </c>
      <c r="C18" s="1" t="s">
        <v>279</v>
      </c>
    </row>
    <row r="19" spans="1:3" x14ac:dyDescent="0.7">
      <c r="A19" s="8" t="s">
        <v>281</v>
      </c>
      <c r="B19" s="34">
        <v>45873</v>
      </c>
      <c r="C19" s="1" t="s">
        <v>279</v>
      </c>
    </row>
    <row r="20" spans="1:3" x14ac:dyDescent="0.7">
      <c r="A20" s="8" t="s">
        <v>281</v>
      </c>
      <c r="B20" s="34">
        <v>45874</v>
      </c>
      <c r="C20" s="1" t="s">
        <v>279</v>
      </c>
    </row>
    <row r="21" spans="1:3" x14ac:dyDescent="0.7">
      <c r="A21" s="8" t="s">
        <v>281</v>
      </c>
      <c r="B21" s="34">
        <v>45875</v>
      </c>
      <c r="C21" s="1" t="s">
        <v>279</v>
      </c>
    </row>
    <row r="22" spans="1:3" x14ac:dyDescent="0.7">
      <c r="A22" s="8" t="s">
        <v>281</v>
      </c>
      <c r="B22" s="34">
        <v>45876</v>
      </c>
      <c r="C22" s="1" t="s">
        <v>279</v>
      </c>
    </row>
    <row r="23" spans="1:3" x14ac:dyDescent="0.7">
      <c r="A23" s="8" t="s">
        <v>281</v>
      </c>
      <c r="B23" s="34">
        <v>45877</v>
      </c>
      <c r="C23" s="1" t="s">
        <v>279</v>
      </c>
    </row>
    <row r="24" spans="1:3" x14ac:dyDescent="0.7">
      <c r="A24" s="8" t="s">
        <v>281</v>
      </c>
      <c r="B24" s="34">
        <v>45878</v>
      </c>
      <c r="C24" s="1" t="s">
        <v>279</v>
      </c>
    </row>
    <row r="25" spans="1:3" x14ac:dyDescent="0.7">
      <c r="A25" s="8" t="s">
        <v>281</v>
      </c>
      <c r="B25" s="34">
        <v>45879</v>
      </c>
      <c r="C25" s="1" t="s">
        <v>279</v>
      </c>
    </row>
    <row r="26" spans="1:3" x14ac:dyDescent="0.7">
      <c r="A26" s="8" t="s">
        <v>281</v>
      </c>
      <c r="B26" s="34">
        <v>45880</v>
      </c>
      <c r="C26" s="1" t="s">
        <v>279</v>
      </c>
    </row>
    <row r="27" spans="1:3" x14ac:dyDescent="0.7">
      <c r="A27" s="8" t="s">
        <v>281</v>
      </c>
      <c r="B27" s="34">
        <v>45881</v>
      </c>
      <c r="C27" s="1" t="s">
        <v>279</v>
      </c>
    </row>
    <row r="28" spans="1:3" x14ac:dyDescent="0.7">
      <c r="A28" s="8" t="s">
        <v>281</v>
      </c>
      <c r="B28" s="34">
        <v>45882</v>
      </c>
      <c r="C28" s="1" t="s">
        <v>279</v>
      </c>
    </row>
    <row r="29" spans="1:3" x14ac:dyDescent="0.7">
      <c r="A29" s="8" t="s">
        <v>281</v>
      </c>
      <c r="B29" s="34">
        <v>45883</v>
      </c>
      <c r="C29" s="1" t="s">
        <v>279</v>
      </c>
    </row>
    <row r="30" spans="1:3" x14ac:dyDescent="0.7">
      <c r="A30" s="8" t="s">
        <v>281</v>
      </c>
      <c r="B30" s="34">
        <v>45884</v>
      </c>
      <c r="C30" s="1" t="s">
        <v>279</v>
      </c>
    </row>
    <row r="31" spans="1:3" x14ac:dyDescent="0.7">
      <c r="B31" s="7" t="s">
        <v>283</v>
      </c>
      <c r="C31" s="1" t="s">
        <v>282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D12E-0CE5-43CD-8139-89E2DCDCC4D4}">
  <dimension ref="A1:K31"/>
  <sheetViews>
    <sheetView workbookViewId="0">
      <selection activeCell="L3" sqref="L3"/>
    </sheetView>
  </sheetViews>
  <sheetFormatPr defaultRowHeight="17.649999999999999" x14ac:dyDescent="0.7"/>
  <cols>
    <col min="1" max="1" width="24" customWidth="1"/>
    <col min="2" max="2" width="24.875" customWidth="1"/>
    <col min="9" max="9" width="12.875" customWidth="1"/>
    <col min="10" max="10" width="11.5" customWidth="1"/>
    <col min="11" max="11" width="15.25" customWidth="1"/>
  </cols>
  <sheetData>
    <row r="1" spans="1:11" x14ac:dyDescent="0.7">
      <c r="A1" s="1" t="s">
        <v>4</v>
      </c>
      <c r="B1" s="1" t="s">
        <v>0</v>
      </c>
      <c r="C1" s="1" t="s">
        <v>247</v>
      </c>
      <c r="D1" s="1" t="s">
        <v>1</v>
      </c>
      <c r="E1" s="1" t="s">
        <v>6</v>
      </c>
      <c r="F1" s="1" t="s">
        <v>7</v>
      </c>
      <c r="G1" s="8" t="s">
        <v>165</v>
      </c>
      <c r="H1" s="10" t="s">
        <v>284</v>
      </c>
      <c r="I1" s="1" t="s">
        <v>8</v>
      </c>
      <c r="J1" s="1" t="s">
        <v>9</v>
      </c>
      <c r="K1" s="1" t="s">
        <v>10</v>
      </c>
    </row>
    <row r="2" spans="1:11" x14ac:dyDescent="0.7">
      <c r="A2" s="11" t="s">
        <v>246</v>
      </c>
      <c r="B2" s="11" t="s">
        <v>144</v>
      </c>
      <c r="C2" s="11">
        <v>1</v>
      </c>
      <c r="D2" s="11">
        <v>2</v>
      </c>
      <c r="E2" s="11">
        <v>8</v>
      </c>
      <c r="F2" s="11">
        <v>0</v>
      </c>
      <c r="G2" s="11">
        <v>0</v>
      </c>
      <c r="H2" s="12">
        <f>3500</f>
        <v>3500</v>
      </c>
      <c r="I2" s="12">
        <f>C2*D2*E2*3500</f>
        <v>56000</v>
      </c>
      <c r="J2" s="12">
        <f>I2*0.1</f>
        <v>5600</v>
      </c>
      <c r="K2" s="12">
        <f>I2+J2</f>
        <v>61600</v>
      </c>
    </row>
    <row r="3" spans="1:11" x14ac:dyDescent="0.7">
      <c r="A3" s="1" t="s">
        <v>214</v>
      </c>
      <c r="B3" s="1" t="s">
        <v>144</v>
      </c>
      <c r="C3" s="1">
        <v>20</v>
      </c>
      <c r="D3" s="1">
        <v>59</v>
      </c>
      <c r="E3" s="1">
        <v>8</v>
      </c>
      <c r="F3" s="1">
        <v>0</v>
      </c>
      <c r="G3" s="1">
        <v>0</v>
      </c>
      <c r="H3" s="5">
        <f>3500</f>
        <v>3500</v>
      </c>
      <c r="I3" s="14">
        <f>D3*E3*3500</f>
        <v>1652000</v>
      </c>
      <c r="J3" s="14">
        <f t="shared" ref="J3" si="0">I3*0.1</f>
        <v>165200</v>
      </c>
      <c r="K3" s="5">
        <f t="shared" ref="K3" si="1">I3+J3</f>
        <v>1817200</v>
      </c>
    </row>
    <row r="4" spans="1:11" x14ac:dyDescent="0.7">
      <c r="I4" s="31" t="s">
        <v>8</v>
      </c>
      <c r="J4" s="32" t="s">
        <v>9</v>
      </c>
      <c r="K4" s="32" t="s">
        <v>245</v>
      </c>
    </row>
    <row r="5" spans="1:11" x14ac:dyDescent="0.7">
      <c r="I5" s="5">
        <f>SUM(I2:I4)</f>
        <v>1708000</v>
      </c>
      <c r="J5" s="5">
        <f>SUM(J2:J4)</f>
        <v>170800</v>
      </c>
      <c r="K5" s="5">
        <f>SUM(K2:K4)</f>
        <v>1878800</v>
      </c>
    </row>
    <row r="7" spans="1:11" x14ac:dyDescent="0.7">
      <c r="A7" s="1" t="s">
        <v>248</v>
      </c>
      <c r="B7" s="34">
        <v>45861</v>
      </c>
      <c r="C7" s="1" t="s">
        <v>278</v>
      </c>
    </row>
    <row r="8" spans="1:11" x14ac:dyDescent="0.7">
      <c r="A8" s="1" t="s">
        <v>214</v>
      </c>
      <c r="B8" s="34">
        <v>45862</v>
      </c>
      <c r="C8" s="1" t="s">
        <v>278</v>
      </c>
    </row>
    <row r="9" spans="1:11" x14ac:dyDescent="0.7">
      <c r="A9" s="8" t="s">
        <v>281</v>
      </c>
      <c r="B9" s="34">
        <v>45863</v>
      </c>
      <c r="C9" s="1" t="s">
        <v>279</v>
      </c>
    </row>
    <row r="10" spans="1:11" x14ac:dyDescent="0.7">
      <c r="A10" s="8" t="s">
        <v>281</v>
      </c>
      <c r="B10" s="34">
        <v>45864</v>
      </c>
      <c r="C10" s="1" t="s">
        <v>279</v>
      </c>
    </row>
    <row r="11" spans="1:11" x14ac:dyDescent="0.7">
      <c r="A11" s="8" t="s">
        <v>281</v>
      </c>
      <c r="B11" s="34">
        <v>45865</v>
      </c>
      <c r="C11" s="1" t="s">
        <v>280</v>
      </c>
    </row>
    <row r="12" spans="1:11" x14ac:dyDescent="0.7">
      <c r="A12" s="8" t="s">
        <v>281</v>
      </c>
      <c r="B12" s="34">
        <v>45866</v>
      </c>
      <c r="C12" s="1" t="s">
        <v>279</v>
      </c>
    </row>
    <row r="13" spans="1:11" x14ac:dyDescent="0.7">
      <c r="A13" s="8" t="s">
        <v>281</v>
      </c>
      <c r="B13" s="34">
        <v>45867</v>
      </c>
      <c r="C13" s="1" t="s">
        <v>279</v>
      </c>
    </row>
    <row r="14" spans="1:11" x14ac:dyDescent="0.7">
      <c r="A14" s="8" t="s">
        <v>281</v>
      </c>
      <c r="B14" s="34">
        <v>45868</v>
      </c>
      <c r="C14" s="1" t="s">
        <v>280</v>
      </c>
    </row>
    <row r="15" spans="1:11" x14ac:dyDescent="0.7">
      <c r="A15" s="8" t="s">
        <v>281</v>
      </c>
      <c r="B15" s="34">
        <v>45869</v>
      </c>
      <c r="C15" s="1" t="s">
        <v>280</v>
      </c>
    </row>
    <row r="16" spans="1:11" x14ac:dyDescent="0.7">
      <c r="A16" s="8" t="s">
        <v>281</v>
      </c>
      <c r="B16" s="34">
        <v>45870</v>
      </c>
      <c r="C16" s="1" t="s">
        <v>279</v>
      </c>
    </row>
    <row r="17" spans="1:3" x14ac:dyDescent="0.7">
      <c r="A17" s="8" t="s">
        <v>281</v>
      </c>
      <c r="B17" s="34">
        <v>45871</v>
      </c>
      <c r="C17" s="1" t="s">
        <v>279</v>
      </c>
    </row>
    <row r="18" spans="1:3" x14ac:dyDescent="0.7">
      <c r="A18" s="8" t="s">
        <v>281</v>
      </c>
      <c r="B18" s="34">
        <v>45872</v>
      </c>
      <c r="C18" s="1" t="s">
        <v>279</v>
      </c>
    </row>
    <row r="19" spans="1:3" x14ac:dyDescent="0.7">
      <c r="A19" s="8" t="s">
        <v>281</v>
      </c>
      <c r="B19" s="34">
        <v>45873</v>
      </c>
      <c r="C19" s="1" t="s">
        <v>279</v>
      </c>
    </row>
    <row r="20" spans="1:3" x14ac:dyDescent="0.7">
      <c r="A20" s="8" t="s">
        <v>281</v>
      </c>
      <c r="B20" s="34">
        <v>45874</v>
      </c>
      <c r="C20" s="1" t="s">
        <v>279</v>
      </c>
    </row>
    <row r="21" spans="1:3" x14ac:dyDescent="0.7">
      <c r="A21" s="8" t="s">
        <v>281</v>
      </c>
      <c r="B21" s="34">
        <v>45875</v>
      </c>
      <c r="C21" s="1" t="s">
        <v>279</v>
      </c>
    </row>
    <row r="22" spans="1:3" x14ac:dyDescent="0.7">
      <c r="A22" s="8" t="s">
        <v>281</v>
      </c>
      <c r="B22" s="34">
        <v>45876</v>
      </c>
      <c r="C22" s="1" t="s">
        <v>279</v>
      </c>
    </row>
    <row r="23" spans="1:3" x14ac:dyDescent="0.7">
      <c r="A23" s="8" t="s">
        <v>281</v>
      </c>
      <c r="B23" s="34">
        <v>45877</v>
      </c>
      <c r="C23" s="1" t="s">
        <v>279</v>
      </c>
    </row>
    <row r="24" spans="1:3" x14ac:dyDescent="0.7">
      <c r="A24" s="8" t="s">
        <v>281</v>
      </c>
      <c r="B24" s="34">
        <v>45878</v>
      </c>
      <c r="C24" s="1" t="s">
        <v>279</v>
      </c>
    </row>
    <row r="25" spans="1:3" x14ac:dyDescent="0.7">
      <c r="A25" s="8" t="s">
        <v>281</v>
      </c>
      <c r="B25" s="34">
        <v>45879</v>
      </c>
      <c r="C25" s="1" t="s">
        <v>279</v>
      </c>
    </row>
    <row r="26" spans="1:3" x14ac:dyDescent="0.7">
      <c r="A26" s="8" t="s">
        <v>281</v>
      </c>
      <c r="B26" s="34">
        <v>45880</v>
      </c>
      <c r="C26" s="1" t="s">
        <v>279</v>
      </c>
    </row>
    <row r="27" spans="1:3" x14ac:dyDescent="0.7">
      <c r="A27" s="8" t="s">
        <v>281</v>
      </c>
      <c r="B27" s="34">
        <v>45881</v>
      </c>
      <c r="C27" s="1" t="s">
        <v>279</v>
      </c>
    </row>
    <row r="28" spans="1:3" x14ac:dyDescent="0.7">
      <c r="A28" s="8" t="s">
        <v>281</v>
      </c>
      <c r="B28" s="34">
        <v>45882</v>
      </c>
      <c r="C28" s="1" t="s">
        <v>279</v>
      </c>
    </row>
    <row r="29" spans="1:3" x14ac:dyDescent="0.7">
      <c r="A29" s="8" t="s">
        <v>281</v>
      </c>
      <c r="B29" s="34">
        <v>45883</v>
      </c>
      <c r="C29" s="1" t="s">
        <v>279</v>
      </c>
    </row>
    <row r="30" spans="1:3" x14ac:dyDescent="0.7">
      <c r="A30" s="8" t="s">
        <v>281</v>
      </c>
      <c r="B30" s="34">
        <v>45884</v>
      </c>
      <c r="C30" s="1" t="s">
        <v>279</v>
      </c>
    </row>
    <row r="31" spans="1:3" x14ac:dyDescent="0.7">
      <c r="B31" s="7" t="s">
        <v>283</v>
      </c>
      <c r="C31" s="1" t="s">
        <v>282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計算表（当日分）</vt:lpstr>
      <vt:lpstr>会社別（当日分）</vt:lpstr>
      <vt:lpstr>設営単価2万</vt:lpstr>
      <vt:lpstr>設営単価通常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2025-07-24T05:09:34Z</cp:lastPrinted>
  <dcterms:created xsi:type="dcterms:W3CDTF">2024-07-11T07:12:34Z</dcterms:created>
  <dcterms:modified xsi:type="dcterms:W3CDTF">2025-10-29T12:31:33Z</dcterms:modified>
</cp:coreProperties>
</file>